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่งให้ศูนย์ it\"/>
    </mc:Choice>
  </mc:AlternateContent>
  <bookViews>
    <workbookView xWindow="0" yWindow="0" windowWidth="23040" windowHeight="9420" firstSheet="1" activeTab="2"/>
  </bookViews>
  <sheets>
    <sheet name="พื้นที่อาคาร" sheetId="3" r:id="rId1"/>
    <sheet name="ปริมาณก๊าซเรือนกระจก (kgCO2)" sheetId="4" r:id="rId2"/>
    <sheet name="กระดาษะ-ต.ค-59-ก.ย-60(3)" sheetId="1" r:id="rId3"/>
    <sheet name="ปริมาณการปลดปล่อย GHGs (kgCO2) " sheetId="2" r:id="rId4"/>
  </sheets>
  <definedNames>
    <definedName name="_xlnm.Print_Area" localSheetId="1">'ปริมาณก๊าซเรือนกระจก (kgCO2)'!$A$1:$E$46</definedName>
    <definedName name="_xlnm.Print_Titles" localSheetId="0">พื้นที่อาคาร!$4:$6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4" l="1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2" i="4"/>
  <c r="E21" i="4"/>
  <c r="E20" i="4"/>
  <c r="E19" i="4"/>
  <c r="E18" i="4"/>
  <c r="E17" i="4"/>
  <c r="E16" i="4"/>
  <c r="E15" i="4"/>
  <c r="E14" i="4"/>
  <c r="E13" i="4"/>
  <c r="E12" i="4"/>
  <c r="E11" i="4"/>
  <c r="E9" i="4"/>
  <c r="E8" i="4"/>
  <c r="E7" i="4"/>
  <c r="E6" i="4"/>
  <c r="E5" i="4"/>
  <c r="K140" i="3"/>
  <c r="L139" i="3"/>
  <c r="H139" i="3"/>
  <c r="I139" i="3" s="1"/>
  <c r="L137" i="3"/>
  <c r="I137" i="3"/>
  <c r="L135" i="3"/>
  <c r="I135" i="3"/>
  <c r="L134" i="3"/>
  <c r="I134" i="3"/>
  <c r="H134" i="3"/>
  <c r="L132" i="3"/>
  <c r="H132" i="3"/>
  <c r="I132" i="3" s="1"/>
  <c r="L130" i="3"/>
  <c r="H130" i="3"/>
  <c r="I130" i="3" s="1"/>
  <c r="L128" i="3"/>
  <c r="I128" i="3"/>
  <c r="L127" i="3"/>
  <c r="I127" i="3"/>
  <c r="L126" i="3"/>
  <c r="I126" i="3"/>
  <c r="L125" i="3"/>
  <c r="I125" i="3"/>
  <c r="L124" i="3"/>
  <c r="I124" i="3"/>
  <c r="L123" i="3"/>
  <c r="I123" i="3"/>
  <c r="L122" i="3"/>
  <c r="I122" i="3"/>
  <c r="L121" i="3"/>
  <c r="I121" i="3"/>
  <c r="H121" i="3"/>
  <c r="L120" i="3"/>
  <c r="H120" i="3"/>
  <c r="I120" i="3" s="1"/>
  <c r="L118" i="3"/>
  <c r="I118" i="3"/>
  <c r="L117" i="3"/>
  <c r="I117" i="3"/>
  <c r="H117" i="3"/>
  <c r="L116" i="3"/>
  <c r="H116" i="3"/>
  <c r="I116" i="3" s="1"/>
  <c r="L115" i="3"/>
  <c r="H115" i="3"/>
  <c r="I115" i="3" s="1"/>
  <c r="L114" i="3"/>
  <c r="I114" i="3"/>
  <c r="L113" i="3"/>
  <c r="H113" i="3"/>
  <c r="I113" i="3" s="1"/>
  <c r="L112" i="3"/>
  <c r="I112" i="3"/>
  <c r="H112" i="3"/>
  <c r="L110" i="3"/>
  <c r="I110" i="3"/>
  <c r="L109" i="3"/>
  <c r="I109" i="3"/>
  <c r="L108" i="3"/>
  <c r="H108" i="3"/>
  <c r="I108" i="3" s="1"/>
  <c r="L106" i="3"/>
  <c r="H106" i="3"/>
  <c r="I106" i="3" s="1"/>
  <c r="L105" i="3"/>
  <c r="H105" i="3"/>
  <c r="I105" i="3" s="1"/>
  <c r="L104" i="3"/>
  <c r="I104" i="3"/>
  <c r="L103" i="3"/>
  <c r="I103" i="3"/>
  <c r="L102" i="3"/>
  <c r="H102" i="3"/>
  <c r="I102" i="3" s="1"/>
  <c r="L100" i="3"/>
  <c r="I100" i="3"/>
  <c r="L99" i="3"/>
  <c r="I99" i="3"/>
  <c r="L97" i="3"/>
  <c r="I97" i="3"/>
  <c r="L96" i="3"/>
  <c r="I96" i="3"/>
  <c r="L95" i="3"/>
  <c r="I95" i="3"/>
  <c r="L94" i="3"/>
  <c r="I94" i="3"/>
  <c r="L93" i="3"/>
  <c r="I93" i="3"/>
  <c r="L92" i="3"/>
  <c r="I92" i="3"/>
  <c r="L91" i="3"/>
  <c r="I91" i="3"/>
  <c r="L90" i="3"/>
  <c r="I90" i="3"/>
  <c r="L89" i="3"/>
  <c r="I89" i="3"/>
  <c r="L88" i="3"/>
  <c r="I88" i="3"/>
  <c r="L87" i="3"/>
  <c r="I87" i="3"/>
  <c r="L86" i="3"/>
  <c r="H86" i="3"/>
  <c r="I86" i="3" s="1"/>
  <c r="L85" i="3"/>
  <c r="I85" i="3"/>
  <c r="L84" i="3"/>
  <c r="I84" i="3"/>
  <c r="L83" i="3"/>
  <c r="I83" i="3"/>
  <c r="L82" i="3"/>
  <c r="I82" i="3"/>
  <c r="L81" i="3"/>
  <c r="I81" i="3"/>
  <c r="L80" i="3"/>
  <c r="I80" i="3"/>
  <c r="L79" i="3"/>
  <c r="I79" i="3"/>
  <c r="L78" i="3"/>
  <c r="I78" i="3"/>
  <c r="L77" i="3"/>
  <c r="I77" i="3"/>
  <c r="L76" i="3"/>
  <c r="I76" i="3"/>
  <c r="L75" i="3"/>
  <c r="I75" i="3"/>
  <c r="L74" i="3"/>
  <c r="H74" i="3"/>
  <c r="I74" i="3" s="1"/>
  <c r="L73" i="3"/>
  <c r="I73" i="3"/>
  <c r="L72" i="3"/>
  <c r="I72" i="3"/>
  <c r="L71" i="3"/>
  <c r="I71" i="3"/>
  <c r="L70" i="3"/>
  <c r="I70" i="3"/>
  <c r="L69" i="3"/>
  <c r="I69" i="3"/>
  <c r="L68" i="3"/>
  <c r="I68" i="3"/>
  <c r="H68" i="3"/>
  <c r="L67" i="3"/>
  <c r="H67" i="3"/>
  <c r="I67" i="3" s="1"/>
  <c r="L66" i="3"/>
  <c r="H66" i="3"/>
  <c r="I66" i="3" s="1"/>
  <c r="L65" i="3"/>
  <c r="I65" i="3"/>
  <c r="H65" i="3"/>
  <c r="L63" i="3"/>
  <c r="I63" i="3"/>
  <c r="L62" i="3"/>
  <c r="I62" i="3"/>
  <c r="L61" i="3"/>
  <c r="H61" i="3"/>
  <c r="I61" i="3" s="1"/>
  <c r="L60" i="3"/>
  <c r="I60" i="3"/>
  <c r="L59" i="3"/>
  <c r="I59" i="3"/>
  <c r="L58" i="3"/>
  <c r="I58" i="3"/>
  <c r="L57" i="3"/>
  <c r="I57" i="3"/>
  <c r="L56" i="3"/>
  <c r="I56" i="3"/>
  <c r="L55" i="3"/>
  <c r="I55" i="3"/>
  <c r="L54" i="3"/>
  <c r="I54" i="3"/>
  <c r="L53" i="3"/>
  <c r="I53" i="3"/>
  <c r="L52" i="3"/>
  <c r="I52" i="3"/>
  <c r="L51" i="3"/>
  <c r="I51" i="3"/>
  <c r="L50" i="3"/>
  <c r="I50" i="3"/>
  <c r="L49" i="3"/>
  <c r="I49" i="3"/>
  <c r="L48" i="3"/>
  <c r="I48" i="3"/>
  <c r="L47" i="3"/>
  <c r="I47" i="3"/>
  <c r="L46" i="3"/>
  <c r="I46" i="3"/>
  <c r="L45" i="3"/>
  <c r="I45" i="3"/>
  <c r="L44" i="3"/>
  <c r="I44" i="3"/>
  <c r="L43" i="3"/>
  <c r="I43" i="3"/>
  <c r="L42" i="3"/>
  <c r="I42" i="3"/>
  <c r="L41" i="3"/>
  <c r="I41" i="3"/>
  <c r="L40" i="3"/>
  <c r="I40" i="3"/>
  <c r="L39" i="3"/>
  <c r="I39" i="3"/>
  <c r="L38" i="3"/>
  <c r="I38" i="3"/>
  <c r="J37" i="3"/>
  <c r="J140" i="3" s="1"/>
  <c r="H37" i="3"/>
  <c r="L36" i="3"/>
  <c r="I36" i="3"/>
  <c r="L35" i="3"/>
  <c r="H35" i="3"/>
  <c r="I35" i="3" s="1"/>
  <c r="L34" i="3"/>
  <c r="I34" i="3"/>
  <c r="L33" i="3"/>
  <c r="I33" i="3"/>
  <c r="L32" i="3"/>
  <c r="I32" i="3"/>
  <c r="L31" i="3"/>
  <c r="H31" i="3"/>
  <c r="I31" i="3" s="1"/>
  <c r="L30" i="3"/>
  <c r="I30" i="3"/>
  <c r="L29" i="3"/>
  <c r="I29" i="3"/>
  <c r="L28" i="3"/>
  <c r="L27" i="3"/>
  <c r="L26" i="3"/>
  <c r="I26" i="3"/>
  <c r="L25" i="3"/>
  <c r="I25" i="3"/>
  <c r="L24" i="3"/>
  <c r="I24" i="3"/>
  <c r="L23" i="3"/>
  <c r="I23" i="3"/>
  <c r="L22" i="3"/>
  <c r="I22" i="3"/>
  <c r="L21" i="3"/>
  <c r="I21" i="3"/>
  <c r="L20" i="3"/>
  <c r="I20" i="3"/>
  <c r="L19" i="3"/>
  <c r="I19" i="3"/>
  <c r="L18" i="3"/>
  <c r="I18" i="3"/>
  <c r="L17" i="3"/>
  <c r="I17" i="3"/>
  <c r="L16" i="3"/>
  <c r="I16" i="3"/>
  <c r="L15" i="3"/>
  <c r="L14" i="3"/>
  <c r="H14" i="3"/>
  <c r="I14" i="3" s="1"/>
  <c r="L13" i="3"/>
  <c r="L12" i="3"/>
  <c r="I12" i="3"/>
  <c r="L11" i="3"/>
  <c r="I11" i="3"/>
  <c r="L10" i="3"/>
  <c r="H10" i="3"/>
  <c r="I10" i="3" s="1"/>
  <c r="L9" i="3"/>
  <c r="H9" i="3"/>
  <c r="I9" i="3" s="1"/>
  <c r="L8" i="3"/>
  <c r="H8" i="3"/>
  <c r="K7" i="3"/>
  <c r="L37" i="3" l="1"/>
  <c r="L140" i="3" s="1"/>
  <c r="H140" i="3"/>
  <c r="I8" i="3"/>
  <c r="I140" i="3" s="1"/>
  <c r="I37" i="3"/>
</calcChain>
</file>

<file path=xl/sharedStrings.xml><?xml version="1.0" encoding="utf-8"?>
<sst xmlns="http://schemas.openxmlformats.org/spreadsheetml/2006/main" count="300" uniqueCount="227">
  <si>
    <t>น้ำมันดีเซล</t>
  </si>
  <si>
    <t>บันทึกประจำเดือน</t>
  </si>
  <si>
    <t>วันที่ทำการบันทึก</t>
  </si>
  <si>
    <t>ปริมาณการปลดปล่อย GHGs (kgCO2)</t>
  </si>
  <si>
    <t>Month</t>
  </si>
  <si>
    <t>รวม</t>
  </si>
  <si>
    <t>ปริมาณการปลดปล่อย GHGs  (kgCO2)</t>
  </si>
  <si>
    <t>ปริมาณการใช้กระดาษ</t>
  </si>
  <si>
    <t>บุคลากรภายใน สนอ.</t>
  </si>
  <si>
    <t>บุคลากรภายนอก สนอ.</t>
  </si>
  <si>
    <t>ปริมาณการใช้กระดาษ/ (กิโลกรัม)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</si>
  <si>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</si>
  <si>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</si>
  <si>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</si>
  <si>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</si>
  <si>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</si>
  <si>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</si>
  <si>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ชื่ออาคาร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</si>
  <si>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</si>
  <si>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</si>
  <si>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</si>
  <si>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</si>
  <si>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</si>
  <si>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</si>
  <si>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</si>
  <si>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</si>
  <si>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</si>
  <si>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</si>
  <si>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</si>
  <si>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</si>
  <si>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สำนักงานอธิการบดี</t>
  </si>
  <si>
    <t>อาคารสำนักงานอธิการบดี</t>
  </si>
  <si>
    <t>อาคารสำนักมาตราฐานการศึกษา</t>
  </si>
  <si>
    <t xml:space="preserve">อาคารอิงคศรีกสิการ  </t>
  </si>
  <si>
    <t>อาคารช่วงเกษตรศิลป์</t>
  </si>
  <si>
    <t>อาคารแผ่พืชน์</t>
  </si>
  <si>
    <t>โรงจอดรถกองกิจการนักศึกษา</t>
  </si>
  <si>
    <t>อาคารเทพศาสตร์สถิตย์</t>
  </si>
  <si>
    <t>อาคารชูติวัตร (รวมอาคารห้องน้ำ)</t>
  </si>
  <si>
    <t>อาคารโรงอาหารเทิดกสิกร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</si>
  <si>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</si>
  <si>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</si>
  <si>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</si>
  <si>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 xml:space="preserve">อาคารหอพักนักศึกษาชาย 4 </t>
  </si>
  <si>
    <t>อาคารหอพักนักศึกษาชาย 5 (รวมอาคารห้องน้ำ)</t>
  </si>
  <si>
    <t xml:space="preserve">อาคารหอพักนักศึกษาหญิง 6 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</si>
  <si>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</si>
  <si>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</si>
  <si>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</si>
  <si>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</si>
  <si>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อาคารหอเกียรติยศแม่โจ้</t>
  </si>
  <si>
    <t>อาคารพิพิธภัณฑ์เกษตรไทย</t>
  </si>
  <si>
    <t>อาคารเรือนธรรม</t>
  </si>
  <si>
    <t>อาคารหน่วยอาคารและสถานที่</t>
  </si>
  <si>
    <t>อาคารเรียนรวมแม่โจ้  70  ปี</t>
  </si>
  <si>
    <t>อาคารเรียนรวมแม่โจ้  80  ปี</t>
  </si>
  <si>
    <t>อาคารเรียนรวมสุวรรณวาจกกสิกิจ</t>
  </si>
  <si>
    <t>อาคารเฉลิมพระเกียรติสมเด็จพระศรีนครินทราบรมราชนี</t>
  </si>
  <si>
    <t>อาคารเฉลิมพระเกียรติสมเด็จพระเทพรัตนราชสุดา</t>
  </si>
  <si>
    <t>อาคารเรือนกระจก</t>
  </si>
  <si>
    <t>อาคารวิภาต  บุญศรี  วังซ้าย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</si>
  <si>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</si>
  <si>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</si>
  <si>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</si>
  <si>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อาคารเกษตรทฏืใหม่</t>
  </si>
  <si>
    <t>อาคารต้นแบบขยายเชื้อจุลินทรัย์เพื่อการเกษตร</t>
  </si>
  <si>
    <t>อาคารเก็บอุปกรณ์</t>
  </si>
  <si>
    <t>อาคารศูนย์วิจัยพลังงาน 1</t>
  </si>
  <si>
    <t>อาคารศูนย์วิจัยพลังงาน 2</t>
  </si>
  <si>
    <t>อาคารสำนักงานประปาและสุขาภิบาล</t>
  </si>
  <si>
    <t>อาคารผลิตน้ำประปา 1</t>
  </si>
  <si>
    <t>อาคารผลิตน้ำประปา 2</t>
  </si>
  <si>
    <t>อาคารโรงสูบน้ำแรงดันต่ำ</t>
  </si>
  <si>
    <t>อาคารโรงสูบน้ำแรงดันสูง</t>
  </si>
  <si>
    <t>อาคารจ่ายสารเคมีและเก็บสารเคมี</t>
  </si>
  <si>
    <t>อาคารปฏิบัติการ</t>
  </si>
  <si>
    <t>อาคารซ่อมบำรุงอาคารและสถานที่</t>
  </si>
  <si>
    <t>อาคารงานไฟฟ้า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</si>
  <si>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</si>
  <si>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</si>
  <si>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</si>
  <si>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อาคารเครื่องจักรระบบบำบัดน้ำเสีย</t>
  </si>
  <si>
    <t>ชมรมวิทยุสมัครเล่น</t>
  </si>
  <si>
    <t>อาคารพัฒนาวิสัยทัศน์</t>
  </si>
  <si>
    <t>อาคารอำนวย  ยศสุข</t>
  </si>
  <si>
    <t>อาคารวุฒากาศ</t>
  </si>
  <si>
    <t>อาคารสระว่ายน้ำ</t>
  </si>
  <si>
    <t>คณะผลิตกรรมการเกษตร</t>
  </si>
  <si>
    <t xml:space="preserve">อาคารรัตนโกสินทร์ 200 ปี  </t>
  </si>
  <si>
    <t>อาคารกำจร  บุญแปง</t>
  </si>
  <si>
    <t xml:space="preserve">อาคารปฏิบัติการดินและปุ๋ย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</si>
  <si>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</si>
  <si>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</si>
  <si>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</si>
  <si>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</si>
  <si>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อาคารเก็บพัสดุไม้ผล</t>
  </si>
  <si>
    <t>อาคารปฏิบัติการและคัดเมล็ดพันธุ์พืชไร่</t>
  </si>
  <si>
    <t>อาคารเพิ่มพูล</t>
  </si>
  <si>
    <t>อาคารสำนักงานพืชไร่(พักอาจารย์)</t>
  </si>
  <si>
    <t>อาคารศูนย์ประสานงานโครงการธัญพืชไร่</t>
  </si>
  <si>
    <t>อาคารเพาะเลี้ยงเนื้อเยื่อ  ฝ่ายพัฒนาเกษตรที่สูง</t>
  </si>
  <si>
    <t>อาคารเก็บของพืชไร่</t>
  </si>
  <si>
    <t>อาคารพัสดุพืชไร่</t>
  </si>
  <si>
    <t>อาคารอบเมล็ดพันธุ์พืช</t>
  </si>
  <si>
    <t>อาคารโรงสีข้าว</t>
  </si>
  <si>
    <t xml:space="preserve">อาคารหม่อนไหม 1 </t>
  </si>
  <si>
    <t>อาคารหม่อนไหม 2</t>
  </si>
  <si>
    <t>อาคารชมรมอารักขาพืช</t>
  </si>
  <si>
    <t>อาคารปฏิบัติการโรคพืช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</si>
  <si>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</si>
  <si>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</si>
  <si>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</si>
  <si>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</si>
  <si>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อาคารปฏิบัติการเห็ด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</si>
  <si>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</si>
  <si>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</si>
  <si>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อาคารกล้วยไม้ไทย</t>
  </si>
  <si>
    <t>อาคารชั้นเรียนการจัดและแต่งดอกไม้</t>
  </si>
  <si>
    <t>อาคารอนุบาลต้นอ่อน</t>
  </si>
  <si>
    <t>อาคารโดมจัดแสดงกล้วยไม้และไม้ดอกไม้ประดับ</t>
  </si>
  <si>
    <t>อาคารเลี้ยงไส้เดือนดิน</t>
  </si>
  <si>
    <t>คณะบริหารธุรกิจ</t>
  </si>
  <si>
    <t>อาคารพิทยาลงกรณ์</t>
  </si>
  <si>
    <t>อาคาร 25 ปี  คณะบริหารธุรกิจ</t>
  </si>
  <si>
    <t>สำนักวิจัยและส่งเสริมการเกษตร</t>
  </si>
  <si>
    <t>อาคารธรรมศักดิ์มนตรี</t>
  </si>
  <si>
    <t>อาคารหอพักธรรมศักดิ์มนตรี</t>
  </si>
  <si>
    <t>อาคารโรงอาหารสำนักวิจัยฯ</t>
  </si>
  <si>
    <t>อาคารมงคลชัยสิทธิ์</t>
  </si>
  <si>
    <t>อาคารศูนย์การศึกษาและอบรมนานาชาติ</t>
  </si>
  <si>
    <t>คณะวิทยาศาสตร์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</si>
  <si>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</si>
  <si>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</si>
  <si>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</si>
  <si>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</si>
  <si>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</si>
  <si>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</si>
  <si>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อาคารบริการและโชว์รูม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</si>
  <si>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</si>
  <si>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</si>
  <si>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</si>
  <si>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</si>
  <si>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</si>
  <si>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</si>
  <si>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</si>
  <si>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</si>
  <si>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</si>
  <si>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</si>
  <si>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</si>
  <si>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</si>
  <si>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</si>
  <si>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</si>
  <si>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คณะศิลป์ศาสตร์</t>
  </si>
  <si>
    <t>อาคารประเสริฐ ณ.นคร</t>
  </si>
  <si>
    <t>คณะเศรษฐศาสตร์</t>
  </si>
  <si>
    <t>อาคารยรรยง  สิทธิชัย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</si>
  <si>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</si>
  <si>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</si>
  <si>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</si>
  <si>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วิทยาลัยบริหารศาสตร์</t>
  </si>
  <si>
    <t>อาคารเรียนรวมวิทยาลัยบริหารศาสตร์</t>
  </si>
  <si>
    <t>คณะเทคโนโลยีสารสนเทศและการสื่อสาร</t>
  </si>
  <si>
    <t>อาคาร 75 ปี  แม่โจ้</t>
  </si>
  <si>
    <t>รวมทั้งหมด</t>
  </si>
  <si>
    <t>ปริมาณก๊าซเรือนกระจก (kgCO2)</t>
  </si>
  <si>
    <t>ประจำเดือน.......................</t>
  </si>
  <si>
    <t>ประเภท</t>
  </si>
  <si>
    <r>
      <t>ค่าแฟกเตอร์ (kg CO</t>
    </r>
    <r>
      <rPr>
        <b/>
        <vertAlign val="subscript"/>
        <sz val="16"/>
        <color indexed="8"/>
        <rFont val="Angsana New"/>
        <family val="1"/>
      </rPr>
      <t>2</t>
    </r>
    <r>
      <rPr>
        <b/>
        <sz val="16"/>
        <color indexed="8"/>
        <rFont val="Angsana New"/>
        <family val="1"/>
      </rPr>
      <t>)</t>
    </r>
  </si>
  <si>
    <t>ปริมาณที่ใช้/ของเสียที่เกิดขึ้น</t>
  </si>
  <si>
    <t>หน่วย</t>
  </si>
  <si>
    <t>น้ำประปา-การประปานครหลวง</t>
  </si>
  <si>
    <r>
      <t>m</t>
    </r>
    <r>
      <rPr>
        <vertAlign val="superscript"/>
        <sz val="16"/>
        <color indexed="8"/>
        <rFont val="Angsana New"/>
        <family val="1"/>
      </rPr>
      <t>3</t>
    </r>
  </si>
  <si>
    <t>น้ำประปา-การประปาส่วนภูมิภาค</t>
  </si>
  <si>
    <t>น้ำประปา-การนิคมอุตสาหกรรม</t>
  </si>
  <si>
    <t>ไฟฟ้า CPO (GtoG)</t>
  </si>
  <si>
    <t>kWh</t>
  </si>
  <si>
    <t>กระดาษ (เยื่อกระดาษชนิดฟอกขาวจากยูคาลิปตัส)</t>
  </si>
  <si>
    <t>kg</t>
  </si>
  <si>
    <t>ของเสีย (พิจารณาการฝังกลบขยะ)</t>
  </si>
  <si>
    <t>เศษผ้า</t>
  </si>
  <si>
    <t>กระดาษ / กระดาษกล่อง</t>
  </si>
  <si>
    <t>เศษอาหาร</t>
  </si>
  <si>
    <t xml:space="preserve">ผ้าอ้อมเด็กทำด้วยกระดาษ </t>
  </si>
  <si>
    <t>กิ่งไม้ ต้นหญ้าจากสวน</t>
  </si>
  <si>
    <t xml:space="preserve">ยาง หนัง </t>
  </si>
  <si>
    <t>ขยะอื่นๆ (จะต้องมีคาร์บอนเป็นองค์ประกอบ)</t>
  </si>
  <si>
    <t>ขยะอื่นๆ (กรณีไม่มีคาร์บอนเป็นองค์กรประกอบ)</t>
  </si>
  <si>
    <t>ปุ๋ยหมักอินทรีย์ จากการจัดการมูลฝอยสด (หมักแบบใช้อากาศและไม่ใช้อากาศ)</t>
  </si>
  <si>
    <t>การรวบรวมและปรับปรุงคุณภาพน้ำเสียชุมชนของประเทศ (ข้อมูลเฉลี่ยของการรวบรวมและการปรับปรุงคุณภาพน้ำเสียชุมชนของเมืองขนาดใหญ่ และการรวบรวมและการปรับปรุงคุณภาพน้ำเสียชุมชนของเมืองขนาดกลาง)</t>
  </si>
  <si>
    <t>1.3150E-04</t>
  </si>
  <si>
    <t>L</t>
  </si>
  <si>
    <t>การรวบรวมและปรับปรุงคุณภาพน้ำเสียชุมชนขนาดใหญ่(การรวบรวมน้ำเสียอาศัยแรงโน้มถ่วงที่ไหลไปตามเส้นท่อจากเมืองที่มีประชากรมากกว่า 50,000 คนขึ้นไป; เทคโนโลยีระบบบำบัดแบบ AS/CASS/CSAS/VLR-AS/Two-stage AS/OD)</t>
  </si>
  <si>
    <t>1.3322E-04</t>
  </si>
  <si>
    <t>การรวบรวมและปรับปรุงคุณภาพน้ำเสียชุนชมของเมืองขนาดกลาง (การรวบรวมน้ำเสียอาศัยแรงโนม้ถ่วงที่ไหลไปตามเส้นท่อจากเมืองที่มีประชากรมากกว่า 50,000 คนขึ้นไป;เทคโนโลยีระบบบำบัดแบบAL/OD/SP)</t>
  </si>
  <si>
    <t>1.2574E-04</t>
  </si>
  <si>
    <t>เชื้อเพลิง</t>
  </si>
  <si>
    <t>ก๊าซโซลีน</t>
  </si>
  <si>
    <t>ก๊าซโซฮอล์</t>
  </si>
  <si>
    <t>ก๊าซหุงต้ม (LPG ) จากก๊าซธรรมชาติ</t>
  </si>
  <si>
    <t>Chemicals</t>
  </si>
  <si>
    <t>Sodium Chloride</t>
  </si>
  <si>
    <t>Acetic acid</t>
  </si>
  <si>
    <t>Sodium Hydroxide</t>
  </si>
  <si>
    <t xml:space="preserve">Sodium sulphate </t>
  </si>
  <si>
    <t>Hydrochloric acid</t>
  </si>
  <si>
    <t>Sulfuric acid</t>
  </si>
  <si>
    <t>Alcohol</t>
  </si>
  <si>
    <t xml:space="preserve">Potassium hydroxide </t>
  </si>
  <si>
    <t>Nitric acid</t>
  </si>
  <si>
    <t>Sodium hypochlorite</t>
  </si>
  <si>
    <t>หมายเหตุ : 1. ปริมาณทรัพยากรที่ใช้หรือของเสียที่เกิดขึ้น ใช้หน่วยตามค่าแฟกเตอร์ เช่น น้ำประปาใช้หน่วย m3  ไฟฟ้าใช้หน่วย kWh</t>
  </si>
  <si>
    <t>2. ปริมาณการปลดปล่อยก๊าซเรือนกระจก คำนวณโดยคูณค่าแฟกเตอร์ (คอลัมภ์ B) กับค่าปริมาณการใช้ (คอลัมภ์ C)</t>
  </si>
  <si>
    <t>ปริมาณการใช้
คน/(กิโลกรัม)</t>
  </si>
  <si>
    <t>ค่าใช้จ่าย
กระดาษ/ (บาท)</t>
  </si>
  <si>
    <t xml:space="preserve">ค่าใช้จ่ายกระดาษ (บาท) </t>
  </si>
  <si>
    <t>ปริมาณการใช้ คน/(กิโลกรัม)</t>
  </si>
  <si>
    <t>ปริมาณการใช้ พื้นที่/(กิโลกรัม/ตรม.)</t>
  </si>
  <si>
    <t>ปริมาณการปลดปล่อย GHGs (kgCO2) กระดาษ</t>
  </si>
  <si>
    <t>ปริมาณการใช้
พื้นที่(กิโลกรัม/ตรม.)</t>
  </si>
  <si>
    <t>ปริมาณการใช้กระดาษ คน/(กิโลกรัม)</t>
  </si>
  <si>
    <r>
      <t xml:space="preserve">ปริมาณการใช้กระดาษ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(กิโลกรัม)</t>
    </r>
  </si>
  <si>
    <t>ปริมาณการใช้กระดาษ พื้นที่/(กิโลกรัม/ตรม.)</t>
  </si>
  <si>
    <t>ปริมาณการปลดปล่อย GHGs บุคลากรภายใน สนอ. (kgCO2)</t>
  </si>
  <si>
    <t>ปริมาณการปลดปล่อย GHGs บุคลากรภายนอก สนอ. (kgCO2)</t>
  </si>
  <si>
    <t>ปริมาณการใช้กระดาษ  คน/(กิโลกรัม)</t>
  </si>
  <si>
    <t>ปริมาณการใช้กระดาษ  พื้นที่/(กิโลกรัม/ตรม.)</t>
  </si>
  <si>
    <r>
      <t>m</t>
    </r>
    <r>
      <rPr>
        <vertAlign val="superscript"/>
        <sz val="16"/>
        <color theme="1"/>
        <rFont val="Angsana New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</si>
</sst>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01041E]d\ mmm\ yy;@"/>
    <numFmt numFmtId="165" formatCode="#,##0.0000"/>
  </numFmts>
  <fonts count="42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0"/>
      <name val="Arial"/>
      <family val="2"/>
    </font>
    <font>
      <b/>
      <sz val="18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b/>
      <sz val="18"/>
      <color theme="7"/>
      <name val="Angsana New"/>
      <family val="1"/>
    </font>
    <font>
      <b/>
      <sz val="18"/>
      <color rgb="FF00B050"/>
      <name val="Angsana New"/>
      <family val="1"/>
    </font>
    <font>
      <b/>
      <sz val="16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b/>
      <sz val="16"/>
      <color rgb="FF00B050"/>
      <name val="Angsana New"/>
      <family val="1"/>
    </font>
    <font>
      <b/>
      <sz val="16"/>
      <color rgb="FF7030A0"/>
      <name val="Angsana New"/>
      <family val="1"/>
    </font>
    <font>
      <b/>
      <sz val="16"/>
      <color rgb="FF00B0F0"/>
      <name val="Angsana New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b/>
      <sz val="10"/>
      <color rgb="FF00B050"/>
      <name val="Arial"/>
      <family val="2"/>
    </font>
    <font>
      <sz val="16"/>
      <name val="Angsana New"/>
      <family val="1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theme="1"/>
      <name val="Angsana New"/>
      <family val="1"/>
    </font>
    <font>
      <b/>
      <vertAlign val="subscript"/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theme="1"/>
      <name val="Angsana New"/>
      <family val="1"/>
    </font>
    <font>
      <vertAlign val="superscript"/>
      <sz val="16"/>
      <color indexed="8"/>
      <name val="Angsana New"/>
      <family val="1"/>
    </font>
    <font>
      <sz val="16"/>
      <color rgb="FFFF0000"/>
      <name val="Angsana New"/>
      <family val="1"/>
    </font>
    <font>
      <vertAlign val="superscript"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17" fillId="0" borderId="0"/>
    <xf numFmtId="0" fontId="30" fillId="0" borderId="0" applyBorder="0"/>
    <xf numFmtId="0" fontId="2" fillId="0" borderId="0"/>
  </cellStyleXfs>
  <cellXfs count="186">
    <xf numFmtId="0" fontId="0" fillId="0" borderId="0" xfId="0"/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4" fillId="0" borderId="0" xfId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8" fillId="2" borderId="1" xfId="2" applyFont="1" applyFill="1" applyBorder="1" applyAlignment="1">
      <alignment horizontal="center"/>
    </xf>
    <xf numFmtId="0" fontId="19" fillId="2" borderId="1" xfId="2" applyFont="1" applyFill="1" applyBorder="1" applyAlignment="1">
      <alignment horizontal="center" shrinkToFit="1"/>
    </xf>
    <xf numFmtId="17" fontId="10" fillId="0" borderId="2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4" fontId="11" fillId="0" borderId="4" xfId="1" applyNumberFormat="1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5" fillId="0" borderId="4" xfId="1" applyNumberFormat="1" applyFont="1" applyBorder="1" applyAlignment="1">
      <alignment horizontal="center"/>
    </xf>
    <xf numFmtId="17" fontId="18" fillId="2" borderId="1" xfId="2" applyNumberFormat="1" applyFont="1" applyFill="1" applyBorder="1" applyAlignment="1">
      <alignment horizontal="center"/>
    </xf>
    <xf numFmtId="2" fontId="18" fillId="2" borderId="1" xfId="2" applyNumberFormat="1" applyFont="1" applyFill="1" applyBorder="1" applyAlignment="1">
      <alignment horizontal="center"/>
    </xf>
    <xf numFmtId="17" fontId="10" fillId="0" borderId="5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4" fontId="12" fillId="0" borderId="5" xfId="1" applyNumberFormat="1" applyFont="1" applyBorder="1" applyAlignment="1">
      <alignment horizontal="center"/>
    </xf>
    <xf numFmtId="4" fontId="13" fillId="0" borderId="5" xfId="1" applyNumberFormat="1" applyFont="1" applyBorder="1" applyAlignment="1">
      <alignment horizontal="center"/>
    </xf>
    <xf numFmtId="4" fontId="11" fillId="0" borderId="5" xfId="1" applyNumberFormat="1" applyFont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5" fillId="0" borderId="5" xfId="1" applyNumberFormat="1" applyFont="1" applyBorder="1" applyAlignment="1">
      <alignment horizontal="center"/>
    </xf>
    <xf numFmtId="17" fontId="10" fillId="0" borderId="6" xfId="1" applyNumberFormat="1" applyFont="1" applyBorder="1" applyAlignment="1">
      <alignment horizontal="centerContinuous"/>
    </xf>
    <xf numFmtId="0" fontId="10" fillId="0" borderId="7" xfId="1" applyFont="1" applyBorder="1" applyAlignment="1">
      <alignment horizontal="centerContinuous"/>
    </xf>
    <xf numFmtId="4" fontId="11" fillId="0" borderId="1" xfId="1" applyNumberFormat="1" applyFont="1" applyBorder="1" applyAlignment="1">
      <alignment horizontal="center"/>
    </xf>
    <xf numFmtId="4" fontId="12" fillId="0" borderId="1" xfId="1" applyNumberFormat="1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21" fillId="0" borderId="0" xfId="1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4" fontId="23" fillId="0" borderId="0" xfId="1" applyNumberFormat="1" applyFont="1" applyAlignment="1">
      <alignment horizontal="center"/>
    </xf>
    <xf numFmtId="4" fontId="24" fillId="0" borderId="0" xfId="1" applyNumberFormat="1" applyFont="1" applyAlignment="1">
      <alignment horizontal="center"/>
    </xf>
    <xf numFmtId="0" fontId="25" fillId="0" borderId="0" xfId="1" applyFont="1"/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165" fontId="11" fillId="0" borderId="4" xfId="1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165" fontId="12" fillId="0" borderId="5" xfId="1" applyNumberFormat="1" applyFont="1" applyBorder="1" applyAlignment="1">
      <alignment horizontal="center"/>
    </xf>
    <xf numFmtId="165" fontId="13" fillId="0" borderId="5" xfId="1" applyNumberFormat="1" applyFont="1" applyBorder="1" applyAlignment="1">
      <alignment horizontal="center"/>
    </xf>
    <xf numFmtId="165" fontId="11" fillId="0" borderId="5" xfId="1" applyNumberFormat="1" applyFont="1" applyBorder="1" applyAlignment="1">
      <alignment horizontal="center"/>
    </xf>
    <xf numFmtId="4" fontId="4" fillId="0" borderId="0" xfId="1" applyNumberFormat="1"/>
    <xf numFmtId="165" fontId="11" fillId="0" borderId="1" xfId="1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3" fillId="0" borderId="1" xfId="1" applyNumberFormat="1" applyFont="1" applyBorder="1" applyAlignment="1">
      <alignment horizontal="center"/>
    </xf>
    <xf numFmtId="4" fontId="21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19" fillId="0" borderId="0" xfId="2" applyFont="1" applyFill="1" applyBorder="1" applyAlignment="1">
      <alignment horizontal="center" shrinkToFit="1"/>
    </xf>
    <xf numFmtId="4" fontId="18" fillId="2" borderId="1" xfId="2" applyNumberFormat="1" applyFont="1" applyFill="1" applyBorder="1" applyAlignment="1">
      <alignment horizontal="center"/>
    </xf>
    <xf numFmtId="2" fontId="18" fillId="0" borderId="0" xfId="2" applyNumberFormat="1" applyFont="1" applyFill="1" applyBorder="1" applyAlignment="1">
      <alignment horizontal="center"/>
    </xf>
    <xf numFmtId="17" fontId="18" fillId="0" borderId="0" xfId="2" applyNumberFormat="1" applyFont="1" applyFill="1" applyBorder="1" applyAlignment="1">
      <alignment horizontal="center"/>
    </xf>
    <xf numFmtId="4" fontId="18" fillId="0" borderId="0" xfId="2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1" fillId="0" borderId="0" xfId="3" applyFont="1"/>
    <xf numFmtId="0" fontId="32" fillId="0" borderId="0" xfId="3" applyFont="1"/>
    <xf numFmtId="0" fontId="32" fillId="2" borderId="0" xfId="3" applyFont="1" applyFill="1"/>
    <xf numFmtId="0" fontId="32" fillId="3" borderId="0" xfId="3" applyFont="1" applyFill="1"/>
    <xf numFmtId="0" fontId="32" fillId="0" borderId="0" xfId="3" applyFont="1" applyAlignment="1">
      <alignment horizontal="center"/>
    </xf>
    <xf numFmtId="0" fontId="32" fillId="0" borderId="0" xfId="3" applyFont="1" applyAlignment="1">
      <alignment horizontal="centerContinuous"/>
    </xf>
    <xf numFmtId="0" fontId="32" fillId="2" borderId="0" xfId="3" applyFont="1" applyFill="1" applyAlignment="1">
      <alignment horizontal="centerContinuous"/>
    </xf>
    <xf numFmtId="0" fontId="31" fillId="4" borderId="2" xfId="3" applyFont="1" applyFill="1" applyBorder="1" applyAlignment="1">
      <alignment vertical="center"/>
    </xf>
    <xf numFmtId="0" fontId="31" fillId="4" borderId="2" xfId="3" applyFont="1" applyFill="1" applyBorder="1" applyAlignment="1">
      <alignment vertical="center" wrapText="1"/>
    </xf>
    <xf numFmtId="0" fontId="31" fillId="2" borderId="8" xfId="3" applyFont="1" applyFill="1" applyBorder="1" applyAlignment="1">
      <alignment vertical="center" wrapText="1"/>
    </xf>
    <xf numFmtId="0" fontId="31" fillId="5" borderId="8" xfId="3" applyFont="1" applyFill="1" applyBorder="1" applyAlignment="1">
      <alignment horizontal="centerContinuous" vertical="center"/>
    </xf>
    <xf numFmtId="0" fontId="31" fillId="5" borderId="9" xfId="3" applyFont="1" applyFill="1" applyBorder="1" applyAlignment="1">
      <alignment horizontal="centerContinuous" vertical="center"/>
    </xf>
    <xf numFmtId="0" fontId="31" fillId="5" borderId="6" xfId="3" applyFont="1" applyFill="1" applyBorder="1" applyAlignment="1">
      <alignment horizontal="centerContinuous"/>
    </xf>
    <xf numFmtId="0" fontId="31" fillId="5" borderId="10" xfId="3" applyFont="1" applyFill="1" applyBorder="1" applyAlignment="1">
      <alignment horizontal="centerContinuous"/>
    </xf>
    <xf numFmtId="0" fontId="31" fillId="5" borderId="7" xfId="3" applyFont="1" applyFill="1" applyBorder="1" applyAlignment="1">
      <alignment horizontal="center"/>
    </xf>
    <xf numFmtId="0" fontId="31" fillId="4" borderId="11" xfId="3" applyFont="1" applyFill="1" applyBorder="1" applyAlignment="1">
      <alignment horizontal="center" vertical="center"/>
    </xf>
    <xf numFmtId="0" fontId="31" fillId="2" borderId="12" xfId="3" applyFont="1" applyFill="1" applyBorder="1" applyAlignment="1">
      <alignment horizontal="center" vertical="center"/>
    </xf>
    <xf numFmtId="0" fontId="31" fillId="5" borderId="13" xfId="3" applyFont="1" applyFill="1" applyBorder="1" applyAlignment="1">
      <alignment horizontal="centerContinuous" vertical="center"/>
    </xf>
    <xf numFmtId="0" fontId="31" fillId="5" borderId="14" xfId="3" applyFont="1" applyFill="1" applyBorder="1" applyAlignment="1">
      <alignment horizontal="centerContinuous" vertical="center"/>
    </xf>
    <xf numFmtId="0" fontId="31" fillId="5" borderId="7" xfId="3" applyFont="1" applyFill="1" applyBorder="1" applyAlignment="1">
      <alignment horizontal="centerContinuous"/>
    </xf>
    <xf numFmtId="0" fontId="31" fillId="5" borderId="2" xfId="3" quotePrefix="1" applyFont="1" applyFill="1" applyBorder="1" applyAlignment="1">
      <alignment horizontal="centerContinuous"/>
    </xf>
    <xf numFmtId="0" fontId="31" fillId="5" borderId="2" xfId="3" applyFont="1" applyFill="1" applyBorder="1" applyAlignment="1">
      <alignment horizontal="center" vertical="center"/>
    </xf>
    <xf numFmtId="0" fontId="31" fillId="4" borderId="15" xfId="3" applyFont="1" applyFill="1" applyBorder="1" applyAlignment="1">
      <alignment vertical="center"/>
    </xf>
    <xf numFmtId="0" fontId="31" fillId="4" borderId="15" xfId="3" applyFont="1" applyFill="1" applyBorder="1" applyAlignment="1">
      <alignment horizontal="center" vertical="center"/>
    </xf>
    <xf numFmtId="0" fontId="31" fillId="2" borderId="11" xfId="3" applyFont="1" applyFill="1" applyBorder="1" applyAlignment="1">
      <alignment horizontal="center" vertical="center"/>
    </xf>
    <xf numFmtId="0" fontId="31" fillId="5" borderId="1" xfId="3" applyFont="1" applyFill="1" applyBorder="1" applyAlignment="1">
      <alignment horizontal="center" vertical="center"/>
    </xf>
    <xf numFmtId="0" fontId="34" fillId="5" borderId="1" xfId="3" applyFont="1" applyFill="1" applyBorder="1" applyAlignment="1">
      <alignment horizontal="center" vertical="center"/>
    </xf>
    <xf numFmtId="0" fontId="31" fillId="5" borderId="15" xfId="3" applyFont="1" applyFill="1" applyBorder="1" applyAlignment="1">
      <alignment horizontal="center" shrinkToFit="1"/>
    </xf>
    <xf numFmtId="0" fontId="31" fillId="5" borderId="15" xfId="3" applyFont="1" applyFill="1" applyBorder="1" applyAlignment="1">
      <alignment horizontal="center" vertical="center"/>
    </xf>
    <xf numFmtId="0" fontId="32" fillId="0" borderId="1" xfId="3" applyFont="1" applyBorder="1" applyAlignment="1">
      <alignment horizontal="left"/>
    </xf>
    <xf numFmtId="0" fontId="32" fillId="0" borderId="6" xfId="3" applyFont="1" applyBorder="1" applyAlignment="1">
      <alignment shrinkToFit="1"/>
    </xf>
    <xf numFmtId="0" fontId="32" fillId="0" borderId="10" xfId="3" applyFont="1" applyBorder="1" applyAlignment="1">
      <alignment horizontal="center"/>
    </xf>
    <xf numFmtId="0" fontId="32" fillId="2" borderId="10" xfId="3" applyFont="1" applyFill="1" applyBorder="1" applyAlignment="1">
      <alignment horizontal="center"/>
    </xf>
    <xf numFmtId="0" fontId="32" fillId="0" borderId="10" xfId="3" applyFont="1" applyBorder="1" applyAlignment="1">
      <alignment horizontal="center" shrinkToFit="1"/>
    </xf>
    <xf numFmtId="4" fontId="32" fillId="0" borderId="10" xfId="3" applyNumberFormat="1" applyFont="1" applyBorder="1" applyAlignment="1">
      <alignment horizontal="center"/>
    </xf>
    <xf numFmtId="4" fontId="32" fillId="0" borderId="10" xfId="3" applyNumberFormat="1" applyFont="1" applyBorder="1" applyAlignment="1" applyProtection="1">
      <protection locked="0"/>
    </xf>
    <xf numFmtId="3" fontId="33" fillId="0" borderId="7" xfId="3" applyNumberFormat="1" applyFont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protection locked="0"/>
    </xf>
    <xf numFmtId="0" fontId="32" fillId="0" borderId="1" xfId="3" applyFont="1" applyBorder="1" applyAlignment="1">
      <alignment horizontal="center"/>
    </xf>
    <xf numFmtId="0" fontId="32" fillId="0" borderId="1" xfId="3" applyFont="1" applyBorder="1" applyAlignment="1">
      <alignment shrinkToFit="1"/>
    </xf>
    <xf numFmtId="0" fontId="32" fillId="2" borderId="1" xfId="3" applyFont="1" applyFill="1" applyBorder="1" applyAlignment="1">
      <alignment horizontal="center"/>
    </xf>
    <xf numFmtId="0" fontId="32" fillId="0" borderId="1" xfId="3" applyFont="1" applyBorder="1" applyAlignment="1">
      <alignment horizontal="center" shrinkToFit="1"/>
    </xf>
    <xf numFmtId="4" fontId="32" fillId="0" borderId="1" xfId="3" applyNumberFormat="1" applyFont="1" applyBorder="1" applyAlignment="1">
      <alignment horizontal="center" shrinkToFit="1"/>
    </xf>
    <xf numFmtId="43" fontId="32" fillId="0" borderId="1" xfId="3" applyNumberFormat="1" applyFont="1" applyBorder="1" applyAlignment="1">
      <alignment horizontal="left" shrinkToFit="1"/>
    </xf>
    <xf numFmtId="3" fontId="33" fillId="0" borderId="1" xfId="3" applyNumberFormat="1" applyFont="1" applyBorder="1" applyAlignment="1" applyProtection="1">
      <alignment horizontal="center" vertical="top"/>
      <protection locked="0"/>
    </xf>
    <xf numFmtId="4" fontId="32" fillId="0" borderId="1" xfId="3" applyNumberFormat="1" applyFont="1" applyFill="1" applyBorder="1" applyAlignment="1">
      <alignment horizontal="center" shrinkToFit="1"/>
    </xf>
    <xf numFmtId="43" fontId="32" fillId="0" borderId="1" xfId="3" applyNumberFormat="1" applyFont="1" applyFill="1" applyBorder="1" applyAlignment="1">
      <alignment horizontal="left" shrinkToFit="1"/>
    </xf>
    <xf numFmtId="43" fontId="32" fillId="0" borderId="1" xfId="3" applyNumberFormat="1" applyFont="1" applyBorder="1" applyAlignment="1">
      <alignment horizontal="center" shrinkToFit="1"/>
    </xf>
    <xf numFmtId="0" fontId="32" fillId="0" borderId="1" xfId="3" applyFont="1" applyFill="1" applyBorder="1" applyAlignment="1">
      <alignment shrinkToFit="1"/>
    </xf>
    <xf numFmtId="0" fontId="32" fillId="6" borderId="1" xfId="3" applyFont="1" applyFill="1" applyBorder="1" applyAlignment="1">
      <alignment horizontal="center"/>
    </xf>
    <xf numFmtId="0" fontId="32" fillId="6" borderId="1" xfId="3" applyFont="1" applyFill="1" applyBorder="1" applyAlignment="1">
      <alignment shrinkToFit="1"/>
    </xf>
    <xf numFmtId="0" fontId="32" fillId="6" borderId="1" xfId="3" applyFont="1" applyFill="1" applyBorder="1" applyAlignment="1">
      <alignment horizontal="center" shrinkToFit="1"/>
    </xf>
    <xf numFmtId="4" fontId="32" fillId="6" borderId="1" xfId="3" applyNumberFormat="1" applyFont="1" applyFill="1" applyBorder="1" applyAlignment="1">
      <alignment horizontal="center" shrinkToFit="1"/>
    </xf>
    <xf numFmtId="3" fontId="33" fillId="6" borderId="1" xfId="3" applyNumberFormat="1" applyFont="1" applyFill="1" applyBorder="1" applyAlignment="1" applyProtection="1">
      <alignment horizontal="center" vertical="top"/>
      <protection locked="0"/>
    </xf>
    <xf numFmtId="0" fontId="32" fillId="0" borderId="1" xfId="3" applyFont="1" applyFill="1" applyBorder="1" applyAlignment="1">
      <alignment horizontal="center"/>
    </xf>
    <xf numFmtId="0" fontId="32" fillId="0" borderId="1" xfId="3" applyFont="1" applyFill="1" applyBorder="1" applyAlignment="1">
      <alignment horizontal="center" shrinkToFit="1"/>
    </xf>
    <xf numFmtId="43" fontId="32" fillId="6" borderId="1" xfId="3" applyNumberFormat="1" applyFont="1" applyFill="1" applyBorder="1" applyAlignment="1">
      <alignment horizontal="left" shrinkToFit="1"/>
    </xf>
    <xf numFmtId="4" fontId="32" fillId="0" borderId="1" xfId="3" applyNumberFormat="1" applyFont="1" applyFill="1" applyBorder="1" applyAlignment="1">
      <alignment shrinkToFit="1"/>
    </xf>
    <xf numFmtId="0" fontId="31" fillId="0" borderId="6" xfId="3" applyFont="1" applyBorder="1" applyAlignment="1">
      <alignment horizontal="centerContinuous"/>
    </xf>
    <xf numFmtId="0" fontId="32" fillId="0" borderId="10" xfId="3" applyFont="1" applyBorder="1" applyAlignment="1">
      <alignment horizontal="centerContinuous"/>
    </xf>
    <xf numFmtId="0" fontId="32" fillId="2" borderId="10" xfId="3" applyFont="1" applyFill="1" applyBorder="1" applyAlignment="1">
      <alignment horizontal="centerContinuous"/>
    </xf>
    <xf numFmtId="0" fontId="32" fillId="0" borderId="7" xfId="3" applyFont="1" applyBorder="1" applyAlignment="1">
      <alignment horizontal="centerContinuous"/>
    </xf>
    <xf numFmtId="4" fontId="32" fillId="0" borderId="1" xfId="3" applyNumberFormat="1" applyFont="1" applyBorder="1" applyAlignment="1">
      <alignment horizontal="center"/>
    </xf>
    <xf numFmtId="0" fontId="2" fillId="7" borderId="0" xfId="4" applyFill="1"/>
    <xf numFmtId="0" fontId="35" fillId="7" borderId="16" xfId="4" applyFont="1" applyFill="1" applyBorder="1" applyAlignment="1">
      <alignment horizontal="center" vertical="center" wrapText="1"/>
    </xf>
    <xf numFmtId="0" fontId="35" fillId="7" borderId="17" xfId="4" applyFont="1" applyFill="1" applyBorder="1" applyAlignment="1">
      <alignment horizontal="center" vertical="center" wrapText="1"/>
    </xf>
    <xf numFmtId="0" fontId="35" fillId="7" borderId="18" xfId="4" applyFont="1" applyFill="1" applyBorder="1" applyAlignment="1">
      <alignment horizontal="center" vertical="center" wrapText="1"/>
    </xf>
    <xf numFmtId="0" fontId="35" fillId="7" borderId="19" xfId="4" applyFont="1" applyFill="1" applyBorder="1" applyAlignment="1">
      <alignment horizontal="center" vertical="center" wrapText="1"/>
    </xf>
    <xf numFmtId="0" fontId="35" fillId="7" borderId="20" xfId="4" applyFont="1" applyFill="1" applyBorder="1" applyAlignment="1">
      <alignment horizontal="center" vertical="center" wrapText="1"/>
    </xf>
    <xf numFmtId="0" fontId="2" fillId="7" borderId="0" xfId="4" applyFill="1" applyAlignment="1">
      <alignment vertical="center"/>
    </xf>
    <xf numFmtId="0" fontId="38" fillId="0" borderId="19" xfId="4" applyFont="1" applyFill="1" applyBorder="1" applyAlignment="1">
      <alignment wrapText="1"/>
    </xf>
    <xf numFmtId="0" fontId="38" fillId="0" borderId="19" xfId="4" applyFont="1" applyFill="1" applyBorder="1" applyAlignment="1">
      <alignment horizontal="center" wrapText="1"/>
    </xf>
    <xf numFmtId="0" fontId="2" fillId="0" borderId="19" xfId="4" applyFill="1" applyBorder="1"/>
    <xf numFmtId="0" fontId="38" fillId="0" borderId="21" xfId="4" applyFont="1" applyFill="1" applyBorder="1" applyAlignment="1">
      <alignment horizontal="center" vertical="top" wrapText="1"/>
    </xf>
    <xf numFmtId="0" fontId="2" fillId="0" borderId="0" xfId="4" applyFill="1"/>
    <xf numFmtId="0" fontId="3" fillId="0" borderId="19" xfId="4" applyFont="1" applyFill="1" applyBorder="1"/>
    <xf numFmtId="0" fontId="40" fillId="0" borderId="21" xfId="4" applyFont="1" applyFill="1" applyBorder="1" applyAlignment="1">
      <alignment horizontal="center" vertical="top" wrapText="1"/>
    </xf>
    <xf numFmtId="0" fontId="3" fillId="0" borderId="0" xfId="4" applyFont="1" applyFill="1"/>
    <xf numFmtId="0" fontId="38" fillId="0" borderId="22" xfId="4" applyFont="1" applyFill="1" applyBorder="1" applyAlignment="1">
      <alignment wrapText="1"/>
    </xf>
    <xf numFmtId="0" fontId="38" fillId="0" borderId="22" xfId="4" applyFont="1" applyFill="1" applyBorder="1" applyAlignment="1">
      <alignment horizontal="center" wrapText="1"/>
    </xf>
    <xf numFmtId="0" fontId="35" fillId="7" borderId="1" xfId="4" applyFont="1" applyFill="1" applyBorder="1" applyAlignment="1">
      <alignment vertical="top" wrapText="1"/>
    </xf>
    <xf numFmtId="0" fontId="2" fillId="7" borderId="27" xfId="4" applyFill="1" applyBorder="1"/>
    <xf numFmtId="0" fontId="2" fillId="7" borderId="19" xfId="4" applyFill="1" applyBorder="1"/>
    <xf numFmtId="0" fontId="38" fillId="7" borderId="23" xfId="4" applyFont="1" applyFill="1" applyBorder="1" applyAlignment="1">
      <alignment vertical="top" wrapText="1"/>
    </xf>
    <xf numFmtId="0" fontId="38" fillId="7" borderId="24" xfId="4" applyFont="1" applyFill="1" applyBorder="1" applyAlignment="1">
      <alignment horizontal="center" vertical="top" wrapText="1"/>
    </xf>
    <xf numFmtId="0" fontId="38" fillId="7" borderId="21" xfId="4" applyFont="1" applyFill="1" applyBorder="1" applyAlignment="1">
      <alignment horizontal="center" vertical="top" wrapText="1"/>
    </xf>
    <xf numFmtId="11" fontId="38" fillId="7" borderId="24" xfId="4" quotePrefix="1" applyNumberFormat="1" applyFont="1" applyFill="1" applyBorder="1" applyAlignment="1">
      <alignment horizontal="center" vertical="top" wrapText="1"/>
    </xf>
    <xf numFmtId="0" fontId="38" fillId="0" borderId="23" xfId="4" applyFont="1" applyFill="1" applyBorder="1" applyAlignment="1">
      <alignment vertical="top" wrapText="1"/>
    </xf>
    <xf numFmtId="0" fontId="38" fillId="0" borderId="24" xfId="4" applyFont="1" applyFill="1" applyBorder="1" applyAlignment="1">
      <alignment horizontal="center" vertical="top" wrapText="1"/>
    </xf>
    <xf numFmtId="0" fontId="38" fillId="7" borderId="30" xfId="4" applyFont="1" applyFill="1" applyBorder="1" applyAlignment="1">
      <alignment vertical="top" wrapText="1"/>
    </xf>
    <xf numFmtId="0" fontId="38" fillId="7" borderId="0" xfId="4" applyFont="1" applyFill="1" applyBorder="1" applyAlignment="1">
      <alignment horizontal="center" vertical="top" wrapText="1"/>
    </xf>
    <xf numFmtId="0" fontId="2" fillId="7" borderId="20" xfId="4" applyFill="1" applyBorder="1"/>
    <xf numFmtId="0" fontId="38" fillId="7" borderId="31" xfId="4" applyFont="1" applyFill="1" applyBorder="1" applyAlignment="1">
      <alignment horizontal="center" vertical="top" wrapText="1"/>
    </xf>
    <xf numFmtId="0" fontId="38" fillId="7" borderId="32" xfId="4" applyFont="1" applyFill="1" applyBorder="1" applyAlignment="1">
      <alignment vertical="top" wrapText="1"/>
    </xf>
    <xf numFmtId="0" fontId="38" fillId="7" borderId="33" xfId="4" applyFont="1" applyFill="1" applyBorder="1" applyAlignment="1">
      <alignment horizontal="center" vertical="top" wrapText="1"/>
    </xf>
    <xf numFmtId="0" fontId="2" fillId="7" borderId="19" xfId="4" applyFill="1" applyBorder="1" applyAlignment="1">
      <alignment horizontal="center"/>
    </xf>
    <xf numFmtId="0" fontId="38" fillId="7" borderId="34" xfId="4" applyFont="1" applyFill="1" applyBorder="1" applyAlignment="1">
      <alignment horizontal="center" vertical="top" wrapText="1"/>
    </xf>
    <xf numFmtId="0" fontId="2" fillId="7" borderId="22" xfId="4" applyFill="1" applyBorder="1"/>
    <xf numFmtId="0" fontId="40" fillId="0" borderId="25" xfId="4" applyFont="1" applyFill="1" applyBorder="1" applyAlignment="1">
      <alignment vertical="top" wrapText="1"/>
    </xf>
    <xf numFmtId="0" fontId="40" fillId="0" borderId="26" xfId="4" applyFont="1" applyFill="1" applyBorder="1" applyAlignment="1">
      <alignment horizontal="center" vertical="top" wrapText="1"/>
    </xf>
    <xf numFmtId="164" fontId="10" fillId="0" borderId="4" xfId="1" applyNumberFormat="1" applyFont="1" applyBorder="1" applyAlignment="1">
      <alignment horizontal="center"/>
    </xf>
    <xf numFmtId="0" fontId="1" fillId="0" borderId="19" xfId="4" applyFont="1" applyFill="1" applyBorder="1"/>
    <xf numFmtId="0" fontId="10" fillId="0" borderId="2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7" fontId="10" fillId="0" borderId="11" xfId="1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center" vertical="center" wrapText="1"/>
    </xf>
    <xf numFmtId="4" fontId="11" fillId="0" borderId="11" xfId="1" applyNumberFormat="1" applyFont="1" applyBorder="1" applyAlignment="1">
      <alignment horizontal="center" vertical="center" wrapText="1"/>
    </xf>
    <xf numFmtId="0" fontId="2" fillId="7" borderId="0" xfId="4" applyFill="1" applyAlignment="1">
      <alignment horizontal="center"/>
    </xf>
    <xf numFmtId="0" fontId="35" fillId="7" borderId="28" xfId="4" applyFont="1" applyFill="1" applyBorder="1" applyAlignment="1">
      <alignment vertical="top" wrapText="1"/>
    </xf>
    <xf numFmtId="0" fontId="35" fillId="7" borderId="29" xfId="4" applyFont="1" applyFill="1" applyBorder="1" applyAlignment="1">
      <alignment vertical="top" wrapText="1"/>
    </xf>
  </cellXfs>
  <cellStyles count="5">
    <cellStyle name="ปกติ" xfId="0" builtinId="0"/>
    <cellStyle name="ปกติ 2" xfId="1"/>
    <cellStyle name="ปกติ 2 2" xfId="4"/>
    <cellStyle name="ปกติ 3" xfId="3"/>
    <cellStyle name="ปกติ_Basedata-วท.ลำพูน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(บุคลากรภายใน สนอ.)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'กระดาษะ-ต.ค-59-ก.ย-60(3)'!$L$4</c:f>
              <c:strCache>
                <c:ptCount val="1"/>
                <c:pt idx="0">
                  <c:v>ปริมาณการใช้กระดาษ  (กิโลกรัม)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'กระดาษะ-ต.ค-59-ก.ย-60(3)'!$K$5:$K$22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'กระดาษะ-ต.ค-59-ก.ย-60(3)'!$L$5:$L$22</c:f>
              <c:numCache>
                <c:formatCode>0.00</c:formatCode>
                <c:ptCount val="9"/>
                <c:pt idx="0">
                  <c:v>0</c:v>
                </c:pt>
                <c:pt idx="1">
                  <c:v>351.75</c:v>
                </c:pt>
                <c:pt idx="2">
                  <c:v>336.95000000000005</c:v>
                </c:pt>
                <c:pt idx="3">
                  <c:v>381.17</c:v>
                </c:pt>
                <c:pt idx="4">
                  <c:v>202.36</c:v>
                </c:pt>
                <c:pt idx="5">
                  <c:v>312.79000000000008</c:v>
                </c:pt>
                <c:pt idx="6">
                  <c:v>174.3</c:v>
                </c:pt>
                <c:pt idx="7">
                  <c:v>464.77000000000004</c:v>
                </c:pt>
                <c:pt idx="8">
                  <c:v>203.9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'กระดาษะ-ต.ค-59-ก.ย-60(3)'!$M$4</c:f>
              <c:strCache>
                <c:ptCount val="1"/>
                <c:pt idx="0">
                  <c:v>ปริมาณการใช้ คน/(กิโลกรัม)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'กระดาษะ-ต.ค-59-ก.ย-60(3)'!$K$5:$K$22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'กระดาษะ-ต.ค-59-ก.ย-60(3)'!$M$5:$M$22</c:f>
              <c:numCache>
                <c:formatCode>0.00</c:formatCode>
                <c:ptCount val="9"/>
                <c:pt idx="0">
                  <c:v>0</c:v>
                </c:pt>
                <c:pt idx="1">
                  <c:v>1.75875</c:v>
                </c:pt>
                <c:pt idx="2">
                  <c:v>1.6847500000000002</c:v>
                </c:pt>
                <c:pt idx="3">
                  <c:v>1.90585</c:v>
                </c:pt>
                <c:pt idx="4">
                  <c:v>1.0118</c:v>
                </c:pt>
                <c:pt idx="5">
                  <c:v>1.5639500000000004</c:v>
                </c:pt>
                <c:pt idx="6">
                  <c:v>0.87150000000000005</c:v>
                </c:pt>
                <c:pt idx="7">
                  <c:v>2.3238500000000002</c:v>
                </c:pt>
                <c:pt idx="8">
                  <c:v>1.0195000000000001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'กระดาษะ-ต.ค-59-ก.ย-60(3)'!$N$4</c:f>
              <c:strCache>
                <c:ptCount val="1"/>
                <c:pt idx="0">
                  <c:v>ปริมาณการใช้ พื้นที่/(กิโลกรัม/ตรม.)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'กระดาษะ-ต.ค-59-ก.ย-60(3)'!$K$5:$K$22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'กระดาษะ-ต.ค-59-ก.ย-60(3)'!$N$5:$N$22</c:f>
              <c:numCache>
                <c:formatCode>0.00</c:formatCode>
                <c:ptCount val="9"/>
                <c:pt idx="0">
                  <c:v>0</c:v>
                </c:pt>
                <c:pt idx="1">
                  <c:v>3.8931931377974544E-2</c:v>
                </c:pt>
                <c:pt idx="2">
                  <c:v>3.7293857221914778E-2</c:v>
                </c:pt>
                <c:pt idx="3">
                  <c:v>4.2188157166574432E-2</c:v>
                </c:pt>
                <c:pt idx="4">
                  <c:v>2.2397343663530717E-2</c:v>
                </c:pt>
                <c:pt idx="5">
                  <c:v>3.4619811842833435E-2</c:v>
                </c:pt>
                <c:pt idx="6">
                  <c:v>1.9291643608190374E-2</c:v>
                </c:pt>
                <c:pt idx="7">
                  <c:v>5.1441062534587717E-2</c:v>
                </c:pt>
                <c:pt idx="8">
                  <c:v>2.2567791920309905E-2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'กระดาษะ-ต.ค-59-ก.ย-60(3)'!$O$4</c:f>
              <c:strCache>
                <c:ptCount val="1"/>
                <c:pt idx="0">
                  <c:v>ปริมาณการปลดปล่อย GHGs  (kgCO2)</c:v>
                </c:pt>
              </c:strCache>
            </c:strRef>
          </c:tx>
          <c:cat>
            <c:numRef>
              <c:f>'กระดาษะ-ต.ค-59-ก.ย-60(3)'!$K$5:$K$22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'กระดาษะ-ต.ค-59-ก.ย-60(3)'!$O$5:$O$22</c:f>
              <c:numCache>
                <c:formatCode>0.00</c:formatCode>
                <c:ptCount val="9"/>
                <c:pt idx="0">
                  <c:v>0</c:v>
                </c:pt>
                <c:pt idx="1">
                  <c:v>234.33584999999999</c:v>
                </c:pt>
                <c:pt idx="2">
                  <c:v>224.47609000000003</c:v>
                </c:pt>
                <c:pt idx="3">
                  <c:v>253.93545400000002</c:v>
                </c:pt>
                <c:pt idx="4">
                  <c:v>134.81223200000002</c:v>
                </c:pt>
                <c:pt idx="5">
                  <c:v>208.38069800000005</c:v>
                </c:pt>
                <c:pt idx="6">
                  <c:v>116.11866000000001</c:v>
                </c:pt>
                <c:pt idx="7">
                  <c:v>309.62977400000005</c:v>
                </c:pt>
                <c:pt idx="8">
                  <c:v>135.83817999999999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627232"/>
        <c:axId val="1061632128"/>
      </c:lineChart>
      <c:dateAx>
        <c:axId val="1061627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2128"/>
        <c:crosses val="autoZero"/>
        <c:auto val="1"/>
        <c:lblOffset val="100"/>
        <c:baseTimeUnit val="months"/>
      </c:dateAx>
      <c:valAx>
        <c:axId val="10616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27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130735482882157"/>
          <c:y val="0.86142219395064701"/>
          <c:w val="0.82759775466022956"/>
          <c:h val="0.1203827551032103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4803149606299213" l="0.51181102362204722" r="0.51181102362204722" t="0.74803149606299213" header="0.31496062992125984" footer="0.31496062992125984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 (บุคลากร ภายนอก สนอ.)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01352568155258"/>
          <c:y val="2.183406113537117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'กระดาษะ-ต.ค-59-ก.ย-60(3)'!$L$43</c:f>
              <c:strCache>
                <c:ptCount val="1"/>
                <c:pt idx="0">
                  <c:v>ปริมาณการใช้กระดาษ  (กิโลกรัม)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'กระดาษะ-ต.ค-59-ก.ย-60(3)'!$K$44:$K$61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'กระดาษะ-ต.ค-59-ก.ย-60(3)'!$L$44:$L$61</c:f>
              <c:numCache>
                <c:formatCode>0.00</c:formatCode>
                <c:ptCount val="9"/>
                <c:pt idx="0">
                  <c:v>0</c:v>
                </c:pt>
                <c:pt idx="1">
                  <c:v>351.75</c:v>
                </c:pt>
                <c:pt idx="2">
                  <c:v>335.86</c:v>
                </c:pt>
                <c:pt idx="3">
                  <c:v>378.68</c:v>
                </c:pt>
                <c:pt idx="4">
                  <c:v>197.69000000000003</c:v>
                </c:pt>
                <c:pt idx="5">
                  <c:v>309.71000000000009</c:v>
                </c:pt>
                <c:pt idx="6">
                  <c:v>174.3</c:v>
                </c:pt>
                <c:pt idx="7">
                  <c:v>457.02</c:v>
                </c:pt>
                <c:pt idx="8">
                  <c:v>203.9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'กระดาษะ-ต.ค-59-ก.ย-60(3)'!$M$43</c:f>
              <c:strCache>
                <c:ptCount val="1"/>
                <c:pt idx="0">
                  <c:v>ปริมาณการใช้ คน/(กิโลกรัม)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'กระดาษะ-ต.ค-59-ก.ย-60(3)'!$K$44:$K$61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'กระดาษะ-ต.ค-59-ก.ย-60(3)'!$M$44:$M$61</c:f>
              <c:numCache>
                <c:formatCode>0.00</c:formatCode>
                <c:ptCount val="9"/>
                <c:pt idx="0">
                  <c:v>0</c:v>
                </c:pt>
                <c:pt idx="1">
                  <c:v>0.87937500000000002</c:v>
                </c:pt>
                <c:pt idx="2">
                  <c:v>0.83965000000000001</c:v>
                </c:pt>
                <c:pt idx="3">
                  <c:v>0.94669999999999999</c:v>
                </c:pt>
                <c:pt idx="4">
                  <c:v>0.49422500000000008</c:v>
                </c:pt>
                <c:pt idx="5">
                  <c:v>0.77427500000000027</c:v>
                </c:pt>
                <c:pt idx="6">
                  <c:v>0.43575000000000003</c:v>
                </c:pt>
                <c:pt idx="7">
                  <c:v>1.14255</c:v>
                </c:pt>
                <c:pt idx="8">
                  <c:v>0.50975000000000004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'กระดาษะ-ต.ค-59-ก.ย-60(3)'!$N$43</c:f>
              <c:strCache>
                <c:ptCount val="1"/>
                <c:pt idx="0">
                  <c:v>ปริมาณการใช้ พื้นที่/(กิโลกรัม/ตรม.)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'กระดาษะ-ต.ค-59-ก.ย-60(3)'!$K$44:$K$61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'กระดาษะ-ต.ค-59-ก.ย-60(3)'!$N$44:$N$61</c:f>
              <c:numCache>
                <c:formatCode>0.00</c:formatCode>
                <c:ptCount val="9"/>
                <c:pt idx="0">
                  <c:v>0</c:v>
                </c:pt>
                <c:pt idx="1">
                  <c:v>3.8931931377974544E-2</c:v>
                </c:pt>
                <c:pt idx="2">
                  <c:v>3.7173215273934697E-2</c:v>
                </c:pt>
                <c:pt idx="3">
                  <c:v>4.1912562257885998E-2</c:v>
                </c:pt>
                <c:pt idx="4">
                  <c:v>2.1880464858882127E-2</c:v>
                </c:pt>
                <c:pt idx="5">
                  <c:v>3.4278915329275052E-2</c:v>
                </c:pt>
                <c:pt idx="6">
                  <c:v>1.9291643608190374E-2</c:v>
                </c:pt>
                <c:pt idx="7">
                  <c:v>5.0583287216380737E-2</c:v>
                </c:pt>
                <c:pt idx="8">
                  <c:v>2.2567791920309905E-2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'กระดาษะ-ต.ค-59-ก.ย-60(3)'!$O$43</c:f>
              <c:strCache>
                <c:ptCount val="1"/>
                <c:pt idx="0">
                  <c:v>ปริมาณการปลดปล่อย GHGs  (kgCO2)</c:v>
                </c:pt>
              </c:strCache>
            </c:strRef>
          </c:tx>
          <c:cat>
            <c:numRef>
              <c:f>'กระดาษะ-ต.ค-59-ก.ย-60(3)'!$K$44:$K$61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'กระดาษะ-ต.ค-59-ก.ย-60(3)'!$O$44:$O$61</c:f>
              <c:numCache>
                <c:formatCode>0.00</c:formatCode>
                <c:ptCount val="9"/>
                <c:pt idx="0">
                  <c:v>0</c:v>
                </c:pt>
                <c:pt idx="1">
                  <c:v>234.33584999999999</c:v>
                </c:pt>
                <c:pt idx="2">
                  <c:v>223.749932</c:v>
                </c:pt>
                <c:pt idx="3">
                  <c:v>252.27661600000002</c:v>
                </c:pt>
                <c:pt idx="4">
                  <c:v>131.70107800000002</c:v>
                </c:pt>
                <c:pt idx="5">
                  <c:v>206.32880200000005</c:v>
                </c:pt>
                <c:pt idx="6">
                  <c:v>116.11866000000001</c:v>
                </c:pt>
                <c:pt idx="7">
                  <c:v>304.466724</c:v>
                </c:pt>
                <c:pt idx="8">
                  <c:v>135.83817999999999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631584"/>
        <c:axId val="1061623424"/>
      </c:lineChart>
      <c:dateAx>
        <c:axId val="1061631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23424"/>
        <c:crosses val="autoZero"/>
        <c:auto val="1"/>
        <c:lblOffset val="100"/>
        <c:baseTimeUnit val="months"/>
      </c:dateAx>
      <c:valAx>
        <c:axId val="106162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1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914190470716707"/>
          <c:y val="0.86870021432910405"/>
          <c:w val="0.83689694810046533"/>
          <c:h val="9.854869396783916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4803149606299213" l="0.51181102362204722" r="0.51181102362204722" t="0.74803149606299213" header="0.31496062992125984" footer="0.31496062992125984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บุคลากรภายใน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224406331631345E-2"/>
          <c:y val="0.17103502654683753"/>
          <c:w val="0.91129619687690555"/>
          <c:h val="0.641449626488996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'!$J$19</c:f>
              <c:strCache>
                <c:ptCount val="1"/>
                <c:pt idx="0">
                  <c:v>ปริมาณการปลดปล่อย GHGs บุคลากรภายใน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'ปริมาณการปลดปล่อย GHGs (kgCO2) '!$I$20:$I$28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'!$J$20:$J$28</c:f>
              <c:numCache>
                <c:formatCode>#,##0.00</c:formatCode>
                <c:ptCount val="9"/>
                <c:pt idx="0">
                  <c:v>0</c:v>
                </c:pt>
                <c:pt idx="1">
                  <c:v>234.33584999999999</c:v>
                </c:pt>
                <c:pt idx="2">
                  <c:v>224.47609000000003</c:v>
                </c:pt>
                <c:pt idx="3">
                  <c:v>253.93545400000002</c:v>
                </c:pt>
                <c:pt idx="4">
                  <c:v>134.81223200000002</c:v>
                </c:pt>
                <c:pt idx="5">
                  <c:v>208.38069800000005</c:v>
                </c:pt>
                <c:pt idx="6">
                  <c:v>116.11866000000001</c:v>
                </c:pt>
                <c:pt idx="7">
                  <c:v>309.62977400000005</c:v>
                </c:pt>
                <c:pt idx="8">
                  <c:v>135.83817999999999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634304"/>
        <c:axId val="1061634848"/>
        <c:axId val="0"/>
      </c:bar3DChart>
      <c:dateAx>
        <c:axId val="10616343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4848"/>
        <c:crosses val="autoZero"/>
        <c:auto val="1"/>
        <c:lblOffset val="100"/>
        <c:baseTimeUnit val="months"/>
      </c:dateAx>
      <c:valAx>
        <c:axId val="10616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4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75810045154938"/>
          <c:y val="0.88604997417491493"/>
          <c:w val="0.43328060850076366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7265310310360008"/>
          <c:y val="2.61373174009441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888E-2"/>
          <c:y val="0.22300995024875622"/>
          <c:w val="0.91417273187635895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'!$J$37</c:f>
              <c:strCache>
                <c:ptCount val="1"/>
                <c:pt idx="0">
                  <c:v>ปริมาณการใช้กระดาษ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(kgCO2) '!$I$38:$I$46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'!$J$38:$J$46</c:f>
              <c:numCache>
                <c:formatCode>#,##0.00</c:formatCode>
                <c:ptCount val="9"/>
                <c:pt idx="0">
                  <c:v>0</c:v>
                </c:pt>
                <c:pt idx="1">
                  <c:v>1.1716792499999999</c:v>
                </c:pt>
                <c:pt idx="2">
                  <c:v>1.1223804500000001</c:v>
                </c:pt>
                <c:pt idx="3">
                  <c:v>1.2696772700000001</c:v>
                </c:pt>
                <c:pt idx="4">
                  <c:v>0.67406116000000016</c:v>
                </c:pt>
                <c:pt idx="5">
                  <c:v>1.0419034900000002</c:v>
                </c:pt>
                <c:pt idx="6">
                  <c:v>0.58059329999999998</c:v>
                </c:pt>
                <c:pt idx="7">
                  <c:v>1.5481488700000003</c:v>
                </c:pt>
                <c:pt idx="8">
                  <c:v>0.67919089999999993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632672"/>
        <c:axId val="1061622336"/>
        <c:axId val="0"/>
      </c:bar3DChart>
      <c:dateAx>
        <c:axId val="1061632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22336"/>
        <c:crosses val="autoZero"/>
        <c:auto val="1"/>
        <c:lblOffset val="100"/>
        <c:baseTimeUnit val="months"/>
      </c:dateAx>
      <c:valAx>
        <c:axId val="10616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2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2696279453088541"/>
          <c:y val="2.66329415624517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487507157443888E-2"/>
          <c:y val="0.22300995024875622"/>
          <c:w val="0.91417273187635895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'!$J$53</c:f>
              <c:strCache>
                <c:ptCount val="1"/>
                <c:pt idx="0">
                  <c:v>ปริมาณการใช้กระดาษ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(kgCO2) '!$I$54:$I$62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'!$J$54:$J$62</c:f>
              <c:numCache>
                <c:formatCode>#,##0.00</c:formatCode>
                <c:ptCount val="9"/>
                <c:pt idx="0">
                  <c:v>0</c:v>
                </c:pt>
                <c:pt idx="1">
                  <c:v>2.5936452684006642E-2</c:v>
                </c:pt>
                <c:pt idx="2">
                  <c:v>2.4845167681239625E-2</c:v>
                </c:pt>
                <c:pt idx="3">
                  <c:v>2.8105750304371891E-2</c:v>
                </c:pt>
                <c:pt idx="4">
                  <c:v>1.4921110348644163E-2</c:v>
                </c:pt>
                <c:pt idx="5">
                  <c:v>2.3063718649695635E-2</c:v>
                </c:pt>
                <c:pt idx="6">
                  <c:v>1.2852092971776426E-2</c:v>
                </c:pt>
                <c:pt idx="7">
                  <c:v>3.4270035860542343E-2</c:v>
                </c:pt>
                <c:pt idx="8">
                  <c:v>1.5034662977310459E-2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625600"/>
        <c:axId val="1061628864"/>
        <c:axId val="0"/>
      </c:bar3DChart>
      <c:dateAx>
        <c:axId val="10616256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28864"/>
        <c:crosses val="autoZero"/>
        <c:auto val="1"/>
        <c:lblOffset val="100"/>
        <c:baseTimeUnit val="months"/>
      </c:dateAx>
      <c:valAx>
        <c:axId val="10616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25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บุคลากรภายนอก สนอ.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668755826176634E-2"/>
          <c:y val="0.22300995024875622"/>
          <c:w val="0.92034286016514943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'!$J$87</c:f>
              <c:strCache>
                <c:ptCount val="1"/>
                <c:pt idx="0">
                  <c:v>ปริมาณการปลดปล่อย GHGs บุคลากรภายนอก สนอ.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(kgCO2) '!$I$88:$I$96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'!$J$88:$J$96</c:f>
              <c:numCache>
                <c:formatCode>#,##0.00</c:formatCode>
                <c:ptCount val="9"/>
                <c:pt idx="0">
                  <c:v>0</c:v>
                </c:pt>
                <c:pt idx="1">
                  <c:v>234.33584999999999</c:v>
                </c:pt>
                <c:pt idx="2">
                  <c:v>223.749932</c:v>
                </c:pt>
                <c:pt idx="3">
                  <c:v>252.27661600000002</c:v>
                </c:pt>
                <c:pt idx="4">
                  <c:v>131.70107800000002</c:v>
                </c:pt>
                <c:pt idx="5">
                  <c:v>206.32880200000005</c:v>
                </c:pt>
                <c:pt idx="6">
                  <c:v>116.11866000000001</c:v>
                </c:pt>
                <c:pt idx="7">
                  <c:v>304.466724</c:v>
                </c:pt>
                <c:pt idx="8">
                  <c:v>135.83817999999999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631040"/>
        <c:axId val="915293600"/>
        <c:axId val="0"/>
      </c:bar3DChart>
      <c:dateAx>
        <c:axId val="10616310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15293600"/>
        <c:crosses val="autoZero"/>
        <c:auto val="1"/>
        <c:lblOffset val="100"/>
        <c:baseTimeUnit val="months"/>
      </c:dateAx>
      <c:valAx>
        <c:axId val="91529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61631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557841951116317"/>
          <c:y val="0.88604997417491493"/>
          <c:w val="0.47316306022200633"/>
          <c:h val="5.3080300203438457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คน/(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156861382238947"/>
          <c:y val="2.61373174009441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5978890091449777E-2"/>
          <c:y val="0.22300995024875622"/>
          <c:w val="0.92678307235555202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'!$J$105</c:f>
              <c:strCache>
                <c:ptCount val="1"/>
                <c:pt idx="0">
                  <c:v>ปริมาณการใช้กระดาษ  คน/(กิโลกรัม)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(kgCO2) '!$I$106:$I$114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'!$J$106:$J$114</c:f>
              <c:numCache>
                <c:formatCode>#,##0.00</c:formatCode>
                <c:ptCount val="9"/>
                <c:pt idx="0">
                  <c:v>0</c:v>
                </c:pt>
                <c:pt idx="1">
                  <c:v>0.58583962499999997</c:v>
                </c:pt>
                <c:pt idx="2">
                  <c:v>0.55937482999999999</c:v>
                </c:pt>
                <c:pt idx="3">
                  <c:v>0.63069154000000005</c:v>
                </c:pt>
                <c:pt idx="4">
                  <c:v>0.32925269500000004</c:v>
                </c:pt>
                <c:pt idx="5">
                  <c:v>0.51582200500000008</c:v>
                </c:pt>
                <c:pt idx="6">
                  <c:v>0.29029664999999999</c:v>
                </c:pt>
                <c:pt idx="7">
                  <c:v>0.76116680999999997</c:v>
                </c:pt>
                <c:pt idx="8">
                  <c:v>0.33959544999999997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5300128"/>
        <c:axId val="915299584"/>
        <c:axId val="0"/>
      </c:bar3DChart>
      <c:dateAx>
        <c:axId val="915300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15299584"/>
        <c:crosses val="autoZero"/>
        <c:auto val="1"/>
        <c:lblOffset val="100"/>
        <c:baseTimeUnit val="months"/>
      </c:dateAx>
      <c:valAx>
        <c:axId val="9152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15300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8411515557"/>
          <c:w val="0.32931358044304992"/>
          <c:h val="5.3080229573891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กระดาษ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  พื้นที่(</a:t>
            </a:r>
            <a:r>
              <a:rPr lang="th-TH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กิโลกรัม</a:t>
            </a: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2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284060331046257E-2"/>
          <c:y val="0.22300995024875622"/>
          <c:w val="0.9225796255291544"/>
          <c:h val="0.58947454329402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'ปริมาณการปลดปล่อย GHGs (kgCO2) '!$J$121</c:f>
              <c:strCache>
                <c:ptCount val="1"/>
                <c:pt idx="0">
                  <c:v>ปริมาณการใช้กระดาษ  พื้นที่/(กิโลกรัม/ตรม.)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'ปริมาณการปลดปล่อย GHGs (kgCO2) '!$I$122:$I$130</c:f>
              <c:numCache>
                <c:formatCode>mmm\-yy</c:formatCode>
                <c:ptCount val="9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  <c:pt idx="7">
                  <c:v>22037</c:v>
                </c:pt>
                <c:pt idx="8">
                  <c:v>22068</c:v>
                </c:pt>
              </c:numCache>
            </c:numRef>
          </c:cat>
          <c:val>
            <c:numRef>
              <c:f>'ปริมาณการปลดปล่อย GHGs (kgCO2) '!$J$122:$J$130</c:f>
              <c:numCache>
                <c:formatCode>#,##0.00</c:formatCode>
                <c:ptCount val="9"/>
                <c:pt idx="0">
                  <c:v>0</c:v>
                </c:pt>
                <c:pt idx="1">
                  <c:v>2.5936452684006642E-2</c:v>
                </c:pt>
                <c:pt idx="2">
                  <c:v>2.4764796015495295E-2</c:v>
                </c:pt>
                <c:pt idx="3">
                  <c:v>2.7922148976203653E-2</c:v>
                </c:pt>
                <c:pt idx="4">
                  <c:v>1.4576765688987274E-2</c:v>
                </c:pt>
                <c:pt idx="5">
                  <c:v>2.283661339236304E-2</c:v>
                </c:pt>
                <c:pt idx="6">
                  <c:v>1.2852092971776426E-2</c:v>
                </c:pt>
                <c:pt idx="7">
                  <c:v>3.369858594355285E-2</c:v>
                </c:pt>
                <c:pt idx="8">
                  <c:v>1.5034662977310459E-2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5301760"/>
        <c:axId val="758586160"/>
        <c:axId val="0"/>
      </c:bar3DChart>
      <c:dateAx>
        <c:axId val="915301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758586160"/>
        <c:crosses val="autoZero"/>
        <c:auto val="1"/>
        <c:lblOffset val="100"/>
        <c:baseTimeUnit val="months"/>
      </c:dateAx>
      <c:valAx>
        <c:axId val="75858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15301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55"/>
          <c:y val="0.88605015825227729"/>
          <c:w val="0.40917907014460519"/>
          <c:h val="5.308037092789874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710218</xdr:colOff>
      <xdr:row>0</xdr:row>
      <xdr:rowOff>66676</xdr:rowOff>
    </xdr:from>
    <xdr:to>
      <xdr:col>4</xdr:col>
      <xdr:colOff>1733464</xdr:colOff>
      <xdr:row>2</xdr:row>
      <xdr:rowOff>66676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6440458" y="66676"/>
          <a:ext cx="1023246" cy="487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Cordia New (Thai)"/>
            </a:rPr>
            <a:t>แบบฟอร์ม </a:t>
          </a:r>
          <a:r>
            <a:rPr lang="en-US" sz="1100" b="0" i="0" u="none" strike="noStrike" baseline="0">
              <a:solidFill>
                <a:srgbClr val="000000"/>
              </a:solidFill>
              <a:latin typeface="Cordia New (Thai)"/>
            </a:rPr>
            <a:t>7.2</a:t>
          </a:r>
          <a:endParaRPr lang="th-TH" sz="1100" b="0" i="0" u="none" strike="noStrike" baseline="0">
            <a:solidFill>
              <a:srgbClr val="000000"/>
            </a:solidFill>
            <a:latin typeface="Times New Roman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640080</xdr:colOff>
      <xdr:row>1</xdr:row>
      <xdr:rowOff>0</xdr:rowOff>
    </xdr:from>
    <xdr:to>
      <xdr:col>5</xdr:col>
      <xdr:colOff>871220</xdr:colOff>
      <xdr:row>2</xdr:row>
      <xdr:rowOff>8254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45280" y="335280"/>
          <a:ext cx="110744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38100</xdr:colOff>
      <xdr:row>27</xdr:row>
      <xdr:rowOff>15240</xdr:rowOff>
    </xdr:from>
    <xdr:to>
      <xdr:col>6</xdr:col>
      <xdr:colOff>838200</xdr:colOff>
      <xdr:row>38</xdr:row>
      <xdr:rowOff>236220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40</xdr:row>
      <xdr:rowOff>7620</xdr:rowOff>
    </xdr:from>
    <xdr:to>
      <xdr:col>5</xdr:col>
      <xdr:colOff>861060</xdr:colOff>
      <xdr:row>41</xdr:row>
      <xdr:rowOff>15874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91000" y="10096500"/>
          <a:ext cx="1051560" cy="3435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38100</xdr:colOff>
      <xdr:row>66</xdr:row>
      <xdr:rowOff>15240</xdr:rowOff>
    </xdr:from>
    <xdr:to>
      <xdr:col>6</xdr:col>
      <xdr:colOff>838200</xdr:colOff>
      <xdr:row>77</xdr:row>
      <xdr:rowOff>236220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18</xdr:row>
      <xdr:rowOff>76200</xdr:rowOff>
    </xdr:from>
    <xdr:to>
      <xdr:col>4</xdr:col>
      <xdr:colOff>1203960</xdr:colOff>
      <xdr:row>30</xdr:row>
      <xdr:rowOff>175260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36</xdr:row>
      <xdr:rowOff>15240</xdr:rowOff>
    </xdr:from>
    <xdr:to>
      <xdr:col>4</xdr:col>
      <xdr:colOff>1219200</xdr:colOff>
      <xdr:row>49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52</xdr:row>
      <xdr:rowOff>15240</xdr:rowOff>
    </xdr:from>
    <xdr:to>
      <xdr:col>4</xdr:col>
      <xdr:colOff>1219200</xdr:colOff>
      <xdr:row>66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86</xdr:row>
      <xdr:rowOff>15240</xdr:rowOff>
    </xdr:from>
    <xdr:to>
      <xdr:col>4</xdr:col>
      <xdr:colOff>1242060</xdr:colOff>
      <xdr:row>98</xdr:row>
      <xdr:rowOff>243840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53340</xdr:colOff>
      <xdr:row>104</xdr:row>
      <xdr:rowOff>15240</xdr:rowOff>
    </xdr:from>
    <xdr:to>
      <xdr:col>4</xdr:col>
      <xdr:colOff>1219200</xdr:colOff>
      <xdr:row>117</xdr:row>
      <xdr:rowOff>274320</xdr:rowOff>
    </xdr:to>
    <xdr:graphicFrame macro="">
      <xdr:nvGraphicFramePr>
        <xdr:cNvPr id="7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</xdr:colOff>
      <xdr:row>120</xdr:row>
      <xdr:rowOff>15240</xdr:rowOff>
    </xdr:from>
    <xdr:to>
      <xdr:col>4</xdr:col>
      <xdr:colOff>1219200</xdr:colOff>
      <xdr:row>134</xdr:row>
      <xdr:rowOff>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showGridLines="0" view="pageBreakPreview" zoomScaleNormal="100" workbookViewId="0">
      <selection activeCell="H17" sqref="H17"/>
    </sheetView>
  </sheetViews>
  <sheetFormatPr defaultColWidth="10" defaultRowHeight="21"/>
  <cols>
    <col min="1" max="1" width="4.44140625" style="76" customWidth="1"/>
    <col min="2" max="2" width="10.77734375" style="76" customWidth="1"/>
    <col min="3" max="3" width="40.109375" style="76" customWidth="1"/>
    <col min="4" max="4" width="13.21875" style="76" customWidth="1"/>
    <col min="5" max="5" width="5.77734375" style="77" hidden="1" customWidth="1"/>
    <col min="6" max="6" width="16.88671875" style="76" customWidth="1"/>
    <col min="7" max="7" width="14.44140625" style="76" customWidth="1"/>
    <col min="8" max="8" width="13.44140625" style="76" customWidth="1"/>
    <col min="9" max="9" width="14" style="76" customWidth="1"/>
    <col min="10" max="10" width="13" style="76" customWidth="1"/>
    <col min="11" max="11" width="13.5546875" style="76" customWidth="1"/>
    <col min="12" max="12" width="13.5546875" style="79" customWidth="1"/>
    <col min="13" max="16384" width="10" style="76"/>
  </cols>
  <sheetData>
    <row r="1" spans="1:12">
      <c r="A1" s="75" t="s">
        <v>11</v>
      </c>
      <c r="B1" s="75"/>
      <c r="K1" s="78"/>
    </row>
    <row r="2" spans="1:12">
      <c r="B2" s="76" t="s">
        <v>12</v>
      </c>
    </row>
    <row r="3" spans="1:12">
      <c r="B3" s="80" t="s">
        <v>13</v>
      </c>
      <c r="C3" s="80"/>
      <c r="D3" s="80"/>
      <c r="E3" s="81"/>
      <c r="F3" s="80"/>
      <c r="G3" s="80"/>
      <c r="H3" s="80"/>
      <c r="I3" s="80"/>
      <c r="J3" s="80"/>
      <c r="K3" s="80"/>
    </row>
    <row r="4" spans="1:12" ht="21" customHeight="1">
      <c r="B4" s="82"/>
      <c r="C4" s="82"/>
      <c r="D4" s="83"/>
      <c r="E4" s="84"/>
      <c r="F4" s="85" t="s">
        <v>14</v>
      </c>
      <c r="G4" s="86"/>
      <c r="H4" s="87" t="s">
        <v>15</v>
      </c>
      <c r="I4" s="88"/>
      <c r="J4" s="88"/>
      <c r="K4" s="88"/>
      <c r="L4" s="89"/>
    </row>
    <row r="5" spans="1:12" ht="21" customHeight="1">
      <c r="B5" s="90" t="s">
        <v>16</v>
      </c>
      <c r="C5" s="90" t="s">
        <v>17</v>
      </c>
      <c r="D5" s="90" t="s">
        <v>18</v>
      </c>
      <c r="E5" s="91" t="s">
        <v>19</v>
      </c>
      <c r="F5" s="92"/>
      <c r="G5" s="93"/>
      <c r="H5" s="87" t="s">
        <v>20</v>
      </c>
      <c r="I5" s="88"/>
      <c r="J5" s="94"/>
      <c r="K5" s="95" t="s">
        <v>21</v>
      </c>
      <c r="L5" s="96" t="s">
        <v>22</v>
      </c>
    </row>
    <row r="6" spans="1:12" ht="27" customHeight="1">
      <c r="B6" s="97"/>
      <c r="C6" s="97"/>
      <c r="D6" s="98" t="s">
        <v>23</v>
      </c>
      <c r="E6" s="99" t="s">
        <v>24</v>
      </c>
      <c r="F6" s="96" t="s">
        <v>25</v>
      </c>
      <c r="G6" s="96" t="s">
        <v>26</v>
      </c>
      <c r="H6" s="100" t="s">
        <v>27</v>
      </c>
      <c r="I6" s="101" t="s">
        <v>28</v>
      </c>
      <c r="J6" s="100" t="s">
        <v>5</v>
      </c>
      <c r="K6" s="102" t="s">
        <v>29</v>
      </c>
      <c r="L6" s="103" t="s">
        <v>5</v>
      </c>
    </row>
    <row r="7" spans="1:12">
      <c r="B7" s="104" t="s">
        <v>30</v>
      </c>
      <c r="C7" s="105"/>
      <c r="D7" s="106"/>
      <c r="E7" s="107"/>
      <c r="F7" s="108"/>
      <c r="G7" s="108"/>
      <c r="H7" s="109"/>
      <c r="I7" s="109"/>
      <c r="J7" s="109"/>
      <c r="K7" s="110">
        <f>SUM(J8:J10)</f>
        <v>9035</v>
      </c>
      <c r="L7" s="111"/>
    </row>
    <row r="8" spans="1:12" s="112" customFormat="1">
      <c r="B8" s="113">
        <v>1</v>
      </c>
      <c r="C8" s="114" t="s">
        <v>31</v>
      </c>
      <c r="D8" s="113">
        <v>2537</v>
      </c>
      <c r="E8" s="115">
        <v>5</v>
      </c>
      <c r="F8" s="116">
        <v>8</v>
      </c>
      <c r="G8" s="116">
        <v>250</v>
      </c>
      <c r="H8" s="117">
        <f>2353+196</f>
        <v>2549</v>
      </c>
      <c r="I8" s="117">
        <f>J8-H8</f>
        <v>4097</v>
      </c>
      <c r="J8" s="117">
        <v>6646</v>
      </c>
      <c r="K8" s="118">
        <v>0</v>
      </c>
      <c r="L8" s="119">
        <f>SUM(J8,K8)</f>
        <v>6646</v>
      </c>
    </row>
    <row r="9" spans="1:12" s="112" customFormat="1">
      <c r="B9" s="113">
        <v>2</v>
      </c>
      <c r="C9" s="114" t="s">
        <v>32</v>
      </c>
      <c r="D9" s="113">
        <v>2513</v>
      </c>
      <c r="E9" s="115">
        <v>2</v>
      </c>
      <c r="F9" s="116">
        <v>8</v>
      </c>
      <c r="G9" s="116">
        <v>250</v>
      </c>
      <c r="H9" s="117">
        <f>192+212</f>
        <v>404</v>
      </c>
      <c r="I9" s="117">
        <f t="shared" ref="I9:I61" si="0">J9-H9</f>
        <v>489</v>
      </c>
      <c r="J9" s="117">
        <v>893</v>
      </c>
      <c r="K9" s="118">
        <v>0</v>
      </c>
      <c r="L9" s="119">
        <f t="shared" ref="L9:L72" si="1">SUM(J9,K9)</f>
        <v>893</v>
      </c>
    </row>
    <row r="10" spans="1:12" s="112" customFormat="1">
      <c r="B10" s="113">
        <v>3</v>
      </c>
      <c r="C10" s="114" t="s">
        <v>33</v>
      </c>
      <c r="D10" s="113">
        <v>2513</v>
      </c>
      <c r="E10" s="115">
        <v>2</v>
      </c>
      <c r="F10" s="116">
        <v>8</v>
      </c>
      <c r="G10" s="116">
        <v>250</v>
      </c>
      <c r="H10" s="117">
        <f>336+416</f>
        <v>752</v>
      </c>
      <c r="I10" s="117">
        <f t="shared" si="0"/>
        <v>744</v>
      </c>
      <c r="J10" s="117">
        <v>1496</v>
      </c>
      <c r="K10" s="118">
        <v>0</v>
      </c>
      <c r="L10" s="119">
        <f t="shared" si="1"/>
        <v>1496</v>
      </c>
    </row>
    <row r="11" spans="1:12" s="112" customFormat="1">
      <c r="B11" s="113">
        <v>4</v>
      </c>
      <c r="C11" s="114" t="s">
        <v>34</v>
      </c>
      <c r="D11" s="113">
        <v>2496</v>
      </c>
      <c r="E11" s="115">
        <v>2</v>
      </c>
      <c r="F11" s="116">
        <v>8</v>
      </c>
      <c r="G11" s="116">
        <v>250</v>
      </c>
      <c r="H11" s="117">
        <v>954.5</v>
      </c>
      <c r="I11" s="117">
        <f t="shared" si="0"/>
        <v>1269.7600000000002</v>
      </c>
      <c r="J11" s="117">
        <v>2224.2600000000002</v>
      </c>
      <c r="K11" s="118">
        <v>0</v>
      </c>
      <c r="L11" s="119">
        <f t="shared" si="1"/>
        <v>2224.2600000000002</v>
      </c>
    </row>
    <row r="12" spans="1:12" s="112" customFormat="1">
      <c r="B12" s="113">
        <v>5</v>
      </c>
      <c r="C12" s="114" t="s">
        <v>35</v>
      </c>
      <c r="D12" s="113">
        <v>2511</v>
      </c>
      <c r="E12" s="115">
        <v>1</v>
      </c>
      <c r="F12" s="116">
        <v>1</v>
      </c>
      <c r="G12" s="116">
        <v>250</v>
      </c>
      <c r="H12" s="117">
        <v>12</v>
      </c>
      <c r="I12" s="117">
        <f t="shared" si="0"/>
        <v>1892</v>
      </c>
      <c r="J12" s="117">
        <v>1904</v>
      </c>
      <c r="K12" s="118">
        <v>0</v>
      </c>
      <c r="L12" s="119">
        <f t="shared" si="1"/>
        <v>1904</v>
      </c>
    </row>
    <row r="13" spans="1:12" s="112" customFormat="1">
      <c r="B13" s="113">
        <v>6</v>
      </c>
      <c r="C13" s="114" t="s">
        <v>36</v>
      </c>
      <c r="D13" s="113">
        <v>2515</v>
      </c>
      <c r="E13" s="115">
        <v>1</v>
      </c>
      <c r="F13" s="116">
        <v>1</v>
      </c>
      <c r="G13" s="116">
        <v>250</v>
      </c>
      <c r="H13" s="117">
        <v>305.5</v>
      </c>
      <c r="I13" s="118">
        <v>0</v>
      </c>
      <c r="J13" s="117">
        <v>305.5</v>
      </c>
      <c r="K13" s="118">
        <v>0</v>
      </c>
      <c r="L13" s="119">
        <f t="shared" si="1"/>
        <v>305.5</v>
      </c>
    </row>
    <row r="14" spans="1:12" s="112" customFormat="1">
      <c r="B14" s="113">
        <v>7</v>
      </c>
      <c r="C14" s="114" t="s">
        <v>37</v>
      </c>
      <c r="D14" s="113">
        <v>2526</v>
      </c>
      <c r="E14" s="115">
        <v>2</v>
      </c>
      <c r="F14" s="116">
        <v>8</v>
      </c>
      <c r="G14" s="116">
        <v>250</v>
      </c>
      <c r="H14" s="120">
        <f>543+245</f>
        <v>788</v>
      </c>
      <c r="I14" s="120">
        <f>J14-H14</f>
        <v>2015.5</v>
      </c>
      <c r="J14" s="120">
        <v>2803.5</v>
      </c>
      <c r="K14" s="121">
        <v>0</v>
      </c>
      <c r="L14" s="119">
        <f t="shared" si="1"/>
        <v>2803.5</v>
      </c>
    </row>
    <row r="15" spans="1:12" s="112" customFormat="1">
      <c r="B15" s="113">
        <v>8</v>
      </c>
      <c r="C15" s="114" t="s">
        <v>38</v>
      </c>
      <c r="D15" s="113">
        <v>2490</v>
      </c>
      <c r="E15" s="115">
        <v>1</v>
      </c>
      <c r="F15" s="116">
        <v>1</v>
      </c>
      <c r="G15" s="116">
        <v>250</v>
      </c>
      <c r="H15" s="117">
        <v>461</v>
      </c>
      <c r="I15" s="122">
        <v>0</v>
      </c>
      <c r="J15" s="117">
        <v>461</v>
      </c>
      <c r="K15" s="118">
        <v>0</v>
      </c>
      <c r="L15" s="119">
        <f t="shared" si="1"/>
        <v>461</v>
      </c>
    </row>
    <row r="16" spans="1:12" s="112" customFormat="1">
      <c r="B16" s="113">
        <v>9</v>
      </c>
      <c r="C16" s="114" t="s">
        <v>39</v>
      </c>
      <c r="D16" s="113">
        <v>2536</v>
      </c>
      <c r="E16" s="115">
        <v>2</v>
      </c>
      <c r="F16" s="116">
        <v>5</v>
      </c>
      <c r="G16" s="116">
        <v>250</v>
      </c>
      <c r="H16" s="117">
        <v>600</v>
      </c>
      <c r="I16" s="117">
        <f t="shared" ref="I16:I25" si="2">J16-H16</f>
        <v>3725</v>
      </c>
      <c r="J16" s="117">
        <v>4325</v>
      </c>
      <c r="K16" s="118">
        <v>0</v>
      </c>
      <c r="L16" s="119">
        <f t="shared" si="1"/>
        <v>4325</v>
      </c>
    </row>
    <row r="17" spans="2:12" s="112" customFormat="1">
      <c r="B17" s="113">
        <v>10</v>
      </c>
      <c r="C17" s="123" t="s">
        <v>40</v>
      </c>
      <c r="D17" s="113">
        <v>2551</v>
      </c>
      <c r="E17" s="115">
        <v>2</v>
      </c>
      <c r="F17" s="116">
        <v>5</v>
      </c>
      <c r="G17" s="116">
        <v>250</v>
      </c>
      <c r="H17" s="118">
        <v>0</v>
      </c>
      <c r="I17" s="117">
        <f t="shared" si="2"/>
        <v>1048.4000000000001</v>
      </c>
      <c r="J17" s="117">
        <v>1048.4000000000001</v>
      </c>
      <c r="K17" s="118">
        <v>0</v>
      </c>
      <c r="L17" s="119">
        <f t="shared" si="1"/>
        <v>1048.4000000000001</v>
      </c>
    </row>
    <row r="18" spans="2:12" s="112" customFormat="1">
      <c r="B18" s="113">
        <v>11</v>
      </c>
      <c r="C18" s="123" t="s">
        <v>41</v>
      </c>
      <c r="D18" s="113">
        <v>2511</v>
      </c>
      <c r="E18" s="115">
        <v>5</v>
      </c>
      <c r="F18" s="116">
        <v>5</v>
      </c>
      <c r="G18" s="116">
        <v>250</v>
      </c>
      <c r="H18" s="118">
        <v>0</v>
      </c>
      <c r="I18" s="117">
        <f t="shared" si="2"/>
        <v>5968</v>
      </c>
      <c r="J18" s="117">
        <v>5968</v>
      </c>
      <c r="K18" s="118">
        <v>0</v>
      </c>
      <c r="L18" s="119">
        <f t="shared" si="1"/>
        <v>5968</v>
      </c>
    </row>
    <row r="19" spans="2:12" s="112" customFormat="1">
      <c r="B19" s="113">
        <v>12</v>
      </c>
      <c r="C19" s="123" t="s">
        <v>42</v>
      </c>
      <c r="D19" s="113">
        <v>2511</v>
      </c>
      <c r="E19" s="115">
        <v>2</v>
      </c>
      <c r="F19" s="116">
        <v>5</v>
      </c>
      <c r="G19" s="116">
        <v>250</v>
      </c>
      <c r="H19" s="118">
        <v>0</v>
      </c>
      <c r="I19" s="117">
        <f t="shared" si="2"/>
        <v>1200</v>
      </c>
      <c r="J19" s="117">
        <v>1200</v>
      </c>
      <c r="K19" s="118">
        <v>0</v>
      </c>
      <c r="L19" s="119">
        <f t="shared" si="1"/>
        <v>1200</v>
      </c>
    </row>
    <row r="20" spans="2:12" s="112" customFormat="1">
      <c r="B20" s="113">
        <v>13</v>
      </c>
      <c r="C20" s="123" t="s">
        <v>43</v>
      </c>
      <c r="D20" s="113">
        <v>2536</v>
      </c>
      <c r="E20" s="115">
        <v>5</v>
      </c>
      <c r="F20" s="116">
        <v>5</v>
      </c>
      <c r="G20" s="116">
        <v>250</v>
      </c>
      <c r="H20" s="118">
        <v>0</v>
      </c>
      <c r="I20" s="117">
        <f t="shared" si="2"/>
        <v>3854</v>
      </c>
      <c r="J20" s="117">
        <v>3854</v>
      </c>
      <c r="K20" s="118">
        <v>0</v>
      </c>
      <c r="L20" s="119">
        <f t="shared" si="1"/>
        <v>3854</v>
      </c>
    </row>
    <row r="21" spans="2:12" s="112" customFormat="1">
      <c r="B21" s="113">
        <v>14</v>
      </c>
      <c r="C21" s="123" t="s">
        <v>44</v>
      </c>
      <c r="D21" s="113">
        <v>2536</v>
      </c>
      <c r="E21" s="115">
        <v>2</v>
      </c>
      <c r="F21" s="116">
        <v>5</v>
      </c>
      <c r="G21" s="116">
        <v>250</v>
      </c>
      <c r="H21" s="118">
        <v>0</v>
      </c>
      <c r="I21" s="117">
        <f t="shared" si="2"/>
        <v>1160</v>
      </c>
      <c r="J21" s="117">
        <v>1160</v>
      </c>
      <c r="K21" s="118">
        <v>0</v>
      </c>
      <c r="L21" s="119">
        <f t="shared" si="1"/>
        <v>1160</v>
      </c>
    </row>
    <row r="22" spans="2:12" s="112" customFormat="1">
      <c r="B22" s="113">
        <v>15</v>
      </c>
      <c r="C22" s="123" t="s">
        <v>45</v>
      </c>
      <c r="D22" s="113">
        <v>2536</v>
      </c>
      <c r="E22" s="115">
        <v>5</v>
      </c>
      <c r="F22" s="116">
        <v>5</v>
      </c>
      <c r="G22" s="116">
        <v>250</v>
      </c>
      <c r="H22" s="118">
        <v>0</v>
      </c>
      <c r="I22" s="117">
        <f t="shared" si="2"/>
        <v>3854</v>
      </c>
      <c r="J22" s="117">
        <v>3854</v>
      </c>
      <c r="K22" s="118">
        <v>0</v>
      </c>
      <c r="L22" s="119">
        <f t="shared" si="1"/>
        <v>3854</v>
      </c>
    </row>
    <row r="23" spans="2:12" s="112" customFormat="1">
      <c r="B23" s="113">
        <v>16</v>
      </c>
      <c r="C23" s="123" t="s">
        <v>46</v>
      </c>
      <c r="D23" s="113">
        <v>2536</v>
      </c>
      <c r="E23" s="115">
        <v>5</v>
      </c>
      <c r="F23" s="116">
        <v>5</v>
      </c>
      <c r="G23" s="116">
        <v>250</v>
      </c>
      <c r="H23" s="118">
        <v>0</v>
      </c>
      <c r="I23" s="117">
        <f t="shared" si="2"/>
        <v>3854</v>
      </c>
      <c r="J23" s="117">
        <v>3854</v>
      </c>
      <c r="K23" s="118">
        <v>0</v>
      </c>
      <c r="L23" s="119">
        <f t="shared" si="1"/>
        <v>3854</v>
      </c>
    </row>
    <row r="24" spans="2:12" s="112" customFormat="1">
      <c r="B24" s="113">
        <v>17</v>
      </c>
      <c r="C24" s="123" t="s">
        <v>47</v>
      </c>
      <c r="D24" s="113">
        <v>2539</v>
      </c>
      <c r="E24" s="115">
        <v>5</v>
      </c>
      <c r="F24" s="116">
        <v>5</v>
      </c>
      <c r="G24" s="116">
        <v>250</v>
      </c>
      <c r="H24" s="118">
        <v>0</v>
      </c>
      <c r="I24" s="117">
        <f t="shared" si="2"/>
        <v>6651</v>
      </c>
      <c r="J24" s="117">
        <v>6651</v>
      </c>
      <c r="K24" s="118">
        <v>0</v>
      </c>
      <c r="L24" s="119">
        <f t="shared" si="1"/>
        <v>6651</v>
      </c>
    </row>
    <row r="25" spans="2:12" s="112" customFormat="1">
      <c r="B25" s="113">
        <v>18</v>
      </c>
      <c r="C25" s="123" t="s">
        <v>48</v>
      </c>
      <c r="D25" s="113">
        <v>2540</v>
      </c>
      <c r="E25" s="115">
        <v>5</v>
      </c>
      <c r="F25" s="116">
        <v>5</v>
      </c>
      <c r="G25" s="116">
        <v>250</v>
      </c>
      <c r="H25" s="117">
        <v>28</v>
      </c>
      <c r="I25" s="117">
        <f t="shared" si="2"/>
        <v>6623</v>
      </c>
      <c r="J25" s="117">
        <v>6651</v>
      </c>
      <c r="K25" s="118">
        <v>0</v>
      </c>
      <c r="L25" s="119">
        <f t="shared" si="1"/>
        <v>6651</v>
      </c>
    </row>
    <row r="26" spans="2:12" s="112" customFormat="1">
      <c r="B26" s="113">
        <v>19</v>
      </c>
      <c r="C26" s="123" t="s">
        <v>49</v>
      </c>
      <c r="D26" s="113">
        <v>2554</v>
      </c>
      <c r="E26" s="115">
        <v>7</v>
      </c>
      <c r="F26" s="116">
        <v>5</v>
      </c>
      <c r="G26" s="116">
        <v>250</v>
      </c>
      <c r="H26" s="118">
        <v>0</v>
      </c>
      <c r="I26" s="117">
        <f t="shared" si="0"/>
        <v>7175</v>
      </c>
      <c r="J26" s="117">
        <v>7175</v>
      </c>
      <c r="K26" s="118">
        <v>0</v>
      </c>
      <c r="L26" s="119">
        <f t="shared" si="1"/>
        <v>7175</v>
      </c>
    </row>
    <row r="27" spans="2:12" s="112" customFormat="1">
      <c r="B27" s="113">
        <v>20</v>
      </c>
      <c r="C27" s="114" t="s">
        <v>50</v>
      </c>
      <c r="D27" s="113">
        <v>2546</v>
      </c>
      <c r="E27" s="115">
        <v>2</v>
      </c>
      <c r="F27" s="116">
        <v>1</v>
      </c>
      <c r="G27" s="116">
        <v>250</v>
      </c>
      <c r="H27" s="117">
        <v>304</v>
      </c>
      <c r="I27" s="118">
        <v>0</v>
      </c>
      <c r="J27" s="117">
        <v>304</v>
      </c>
      <c r="K27" s="118">
        <v>0</v>
      </c>
      <c r="L27" s="119">
        <f t="shared" si="1"/>
        <v>304</v>
      </c>
    </row>
    <row r="28" spans="2:12" s="112" customFormat="1">
      <c r="B28" s="113">
        <v>21</v>
      </c>
      <c r="C28" s="114" t="s">
        <v>51</v>
      </c>
      <c r="D28" s="113">
        <v>2499</v>
      </c>
      <c r="E28" s="115">
        <v>2</v>
      </c>
      <c r="F28" s="116">
        <v>1</v>
      </c>
      <c r="G28" s="116">
        <v>250</v>
      </c>
      <c r="H28" s="117">
        <v>640</v>
      </c>
      <c r="I28" s="118">
        <v>0</v>
      </c>
      <c r="J28" s="117">
        <v>640</v>
      </c>
      <c r="K28" s="118">
        <v>0</v>
      </c>
      <c r="L28" s="119">
        <f t="shared" si="1"/>
        <v>640</v>
      </c>
    </row>
    <row r="29" spans="2:12" s="112" customFormat="1">
      <c r="B29" s="113">
        <v>22</v>
      </c>
      <c r="C29" s="114" t="s">
        <v>52</v>
      </c>
      <c r="D29" s="113">
        <v>2540</v>
      </c>
      <c r="E29" s="115">
        <v>2</v>
      </c>
      <c r="F29" s="116">
        <v>1</v>
      </c>
      <c r="G29" s="116">
        <v>250</v>
      </c>
      <c r="H29" s="118">
        <v>0</v>
      </c>
      <c r="I29" s="117">
        <f t="shared" si="0"/>
        <v>607.25</v>
      </c>
      <c r="J29" s="117">
        <v>607.25</v>
      </c>
      <c r="K29" s="118">
        <v>0</v>
      </c>
      <c r="L29" s="119">
        <f t="shared" si="1"/>
        <v>607.25</v>
      </c>
    </row>
    <row r="30" spans="2:12" s="112" customFormat="1">
      <c r="B30" s="113">
        <v>23</v>
      </c>
      <c r="C30" s="114" t="s">
        <v>53</v>
      </c>
      <c r="D30" s="113">
        <v>2547</v>
      </c>
      <c r="E30" s="115">
        <v>1</v>
      </c>
      <c r="F30" s="116">
        <v>5</v>
      </c>
      <c r="G30" s="116">
        <v>250</v>
      </c>
      <c r="H30" s="117">
        <v>25</v>
      </c>
      <c r="I30" s="117">
        <f t="shared" si="0"/>
        <v>440</v>
      </c>
      <c r="J30" s="117">
        <v>465</v>
      </c>
      <c r="K30" s="118">
        <v>0</v>
      </c>
      <c r="L30" s="119">
        <f t="shared" si="1"/>
        <v>465</v>
      </c>
    </row>
    <row r="31" spans="2:12" s="112" customFormat="1">
      <c r="B31" s="113">
        <v>24</v>
      </c>
      <c r="C31" s="114" t="s">
        <v>54</v>
      </c>
      <c r="D31" s="113">
        <v>2549</v>
      </c>
      <c r="E31" s="115">
        <v>5</v>
      </c>
      <c r="F31" s="116">
        <v>8</v>
      </c>
      <c r="G31" s="116">
        <v>250</v>
      </c>
      <c r="H31" s="117">
        <f>975.99+1013+658.82+49+409</f>
        <v>3105.81</v>
      </c>
      <c r="I31" s="117">
        <f t="shared" si="0"/>
        <v>9055.8100000000013</v>
      </c>
      <c r="J31" s="117">
        <v>12161.62</v>
      </c>
      <c r="K31" s="117">
        <v>1260.25</v>
      </c>
      <c r="L31" s="119">
        <f t="shared" si="1"/>
        <v>13421.87</v>
      </c>
    </row>
    <row r="32" spans="2:12" s="112" customFormat="1">
      <c r="B32" s="124">
        <v>25</v>
      </c>
      <c r="C32" s="125" t="s">
        <v>55</v>
      </c>
      <c r="D32" s="124">
        <v>2559</v>
      </c>
      <c r="E32" s="124"/>
      <c r="F32" s="126">
        <v>8</v>
      </c>
      <c r="G32" s="126">
        <v>250</v>
      </c>
      <c r="H32" s="127">
        <v>1255.2000000000003</v>
      </c>
      <c r="I32" s="127">
        <f t="shared" si="0"/>
        <v>8512.7999999999993</v>
      </c>
      <c r="J32" s="127">
        <v>9768</v>
      </c>
      <c r="K32" s="127">
        <v>432</v>
      </c>
      <c r="L32" s="128">
        <f t="shared" si="1"/>
        <v>10200</v>
      </c>
    </row>
    <row r="33" spans="2:12" s="112" customFormat="1">
      <c r="B33" s="113">
        <v>26</v>
      </c>
      <c r="C33" s="114" t="s">
        <v>56</v>
      </c>
      <c r="D33" s="113">
        <v>2520</v>
      </c>
      <c r="E33" s="115">
        <v>2</v>
      </c>
      <c r="F33" s="116">
        <v>8</v>
      </c>
      <c r="G33" s="116">
        <v>250</v>
      </c>
      <c r="H33" s="117">
        <v>585.72</v>
      </c>
      <c r="I33" s="117">
        <f t="shared" si="0"/>
        <v>1625.72</v>
      </c>
      <c r="J33" s="117">
        <v>2211.44</v>
      </c>
      <c r="K33" s="118">
        <v>0</v>
      </c>
      <c r="L33" s="119">
        <f t="shared" si="1"/>
        <v>2211.44</v>
      </c>
    </row>
    <row r="34" spans="2:12" s="112" customFormat="1">
      <c r="B34" s="113">
        <v>27</v>
      </c>
      <c r="C34" s="114" t="s">
        <v>57</v>
      </c>
      <c r="D34" s="113">
        <v>2538</v>
      </c>
      <c r="E34" s="115">
        <v>4</v>
      </c>
      <c r="F34" s="116">
        <v>8</v>
      </c>
      <c r="G34" s="116">
        <v>250</v>
      </c>
      <c r="H34" s="117">
        <v>4332.2</v>
      </c>
      <c r="I34" s="117">
        <f t="shared" si="0"/>
        <v>2521.3600000000006</v>
      </c>
      <c r="J34" s="117">
        <v>6853.56</v>
      </c>
      <c r="K34" s="118">
        <v>0</v>
      </c>
      <c r="L34" s="119">
        <f t="shared" si="1"/>
        <v>6853.56</v>
      </c>
    </row>
    <row r="35" spans="2:12" s="112" customFormat="1">
      <c r="B35" s="113">
        <v>28</v>
      </c>
      <c r="C35" s="114" t="s">
        <v>58</v>
      </c>
      <c r="D35" s="113">
        <v>2536</v>
      </c>
      <c r="E35" s="115">
        <v>3</v>
      </c>
      <c r="F35" s="116">
        <v>8</v>
      </c>
      <c r="G35" s="116">
        <v>250</v>
      </c>
      <c r="H35" s="117">
        <f>7027.5+36</f>
        <v>7063.5</v>
      </c>
      <c r="I35" s="117">
        <f t="shared" si="0"/>
        <v>5573.75</v>
      </c>
      <c r="J35" s="117">
        <v>12637.25</v>
      </c>
      <c r="K35" s="118">
        <v>0</v>
      </c>
      <c r="L35" s="119">
        <f t="shared" si="1"/>
        <v>12637.25</v>
      </c>
    </row>
    <row r="36" spans="2:12" s="112" customFormat="1">
      <c r="B36" s="113">
        <v>29</v>
      </c>
      <c r="C36" s="114" t="s">
        <v>59</v>
      </c>
      <c r="D36" s="113">
        <v>2536</v>
      </c>
      <c r="E36" s="115">
        <v>1</v>
      </c>
      <c r="F36" s="116">
        <v>5</v>
      </c>
      <c r="G36" s="116">
        <v>250</v>
      </c>
      <c r="H36" s="118">
        <v>0</v>
      </c>
      <c r="I36" s="117">
        <f t="shared" si="0"/>
        <v>1827</v>
      </c>
      <c r="J36" s="117">
        <v>1827</v>
      </c>
      <c r="K36" s="118">
        <v>0</v>
      </c>
      <c r="L36" s="119">
        <f t="shared" si="1"/>
        <v>1827</v>
      </c>
    </row>
    <row r="37" spans="2:12" s="112" customFormat="1">
      <c r="B37" s="113">
        <v>30</v>
      </c>
      <c r="C37" s="114" t="s">
        <v>60</v>
      </c>
      <c r="D37" s="113">
        <v>2524</v>
      </c>
      <c r="E37" s="115">
        <v>3</v>
      </c>
      <c r="F37" s="116">
        <v>8</v>
      </c>
      <c r="G37" s="116">
        <v>250</v>
      </c>
      <c r="H37" s="120">
        <f>2304.95+3089.95+3034.33</f>
        <v>8429.23</v>
      </c>
      <c r="I37" s="120">
        <f t="shared" si="0"/>
        <v>1948.3199999999997</v>
      </c>
      <c r="J37" s="120">
        <f>3827.46+3285.5+3264.59</f>
        <v>10377.549999999999</v>
      </c>
      <c r="K37" s="121">
        <v>0</v>
      </c>
      <c r="L37" s="119">
        <f t="shared" si="1"/>
        <v>10377.549999999999</v>
      </c>
    </row>
    <row r="38" spans="2:12" s="112" customFormat="1">
      <c r="B38" s="113">
        <v>31</v>
      </c>
      <c r="C38" s="114" t="s">
        <v>61</v>
      </c>
      <c r="D38" s="113">
        <v>2537</v>
      </c>
      <c r="E38" s="115">
        <v>2</v>
      </c>
      <c r="F38" s="116">
        <v>1</v>
      </c>
      <c r="G38" s="116">
        <v>250</v>
      </c>
      <c r="H38" s="117">
        <v>5503.65</v>
      </c>
      <c r="I38" s="117">
        <f t="shared" si="0"/>
        <v>8353.36</v>
      </c>
      <c r="J38" s="117">
        <v>13857.01</v>
      </c>
      <c r="K38" s="117">
        <v>4791.38</v>
      </c>
      <c r="L38" s="119">
        <f t="shared" si="1"/>
        <v>18648.39</v>
      </c>
    </row>
    <row r="39" spans="2:12" s="112" customFormat="1">
      <c r="B39" s="113">
        <v>32</v>
      </c>
      <c r="C39" s="114" t="s">
        <v>62</v>
      </c>
      <c r="D39" s="113">
        <v>2537</v>
      </c>
      <c r="E39" s="115">
        <v>4</v>
      </c>
      <c r="F39" s="116">
        <v>5</v>
      </c>
      <c r="G39" s="116">
        <v>250</v>
      </c>
      <c r="H39" s="117">
        <v>606.25</v>
      </c>
      <c r="I39" s="117">
        <f t="shared" si="0"/>
        <v>5253.25</v>
      </c>
      <c r="J39" s="117">
        <v>5859.5</v>
      </c>
      <c r="K39" s="118">
        <v>0</v>
      </c>
      <c r="L39" s="119">
        <f t="shared" si="1"/>
        <v>5859.5</v>
      </c>
    </row>
    <row r="40" spans="2:12" s="112" customFormat="1">
      <c r="B40" s="113">
        <v>33</v>
      </c>
      <c r="C40" s="114" t="s">
        <v>63</v>
      </c>
      <c r="D40" s="113">
        <v>2527</v>
      </c>
      <c r="E40" s="115">
        <v>2</v>
      </c>
      <c r="F40" s="116">
        <v>1</v>
      </c>
      <c r="G40" s="116">
        <v>250</v>
      </c>
      <c r="H40" s="117">
        <v>79.319999999999993</v>
      </c>
      <c r="I40" s="117">
        <f t="shared" si="0"/>
        <v>1742.6000000000001</v>
      </c>
      <c r="J40" s="117">
        <v>1821.92</v>
      </c>
      <c r="K40" s="118">
        <v>0</v>
      </c>
      <c r="L40" s="119">
        <f t="shared" si="1"/>
        <v>1821.92</v>
      </c>
    </row>
    <row r="41" spans="2:12" s="112" customFormat="1">
      <c r="B41" s="113">
        <v>34</v>
      </c>
      <c r="C41" s="114" t="s">
        <v>64</v>
      </c>
      <c r="D41" s="113">
        <v>2547</v>
      </c>
      <c r="E41" s="115">
        <v>2</v>
      </c>
      <c r="F41" s="116">
        <v>1</v>
      </c>
      <c r="G41" s="116">
        <v>250</v>
      </c>
      <c r="H41" s="117">
        <v>8</v>
      </c>
      <c r="I41" s="117">
        <f t="shared" si="0"/>
        <v>116</v>
      </c>
      <c r="J41" s="117">
        <v>124</v>
      </c>
      <c r="K41" s="118">
        <v>0</v>
      </c>
      <c r="L41" s="119">
        <f t="shared" si="1"/>
        <v>124</v>
      </c>
    </row>
    <row r="42" spans="2:12" s="112" customFormat="1">
      <c r="B42" s="113">
        <v>35</v>
      </c>
      <c r="C42" s="114" t="s">
        <v>65</v>
      </c>
      <c r="D42" s="113">
        <v>2547</v>
      </c>
      <c r="E42" s="115">
        <v>1</v>
      </c>
      <c r="F42" s="116">
        <v>1</v>
      </c>
      <c r="G42" s="116">
        <v>250</v>
      </c>
      <c r="H42" s="118">
        <v>0</v>
      </c>
      <c r="I42" s="117">
        <f t="shared" si="0"/>
        <v>42</v>
      </c>
      <c r="J42" s="117">
        <v>42</v>
      </c>
      <c r="K42" s="118">
        <v>0</v>
      </c>
      <c r="L42" s="119">
        <f t="shared" si="1"/>
        <v>42</v>
      </c>
    </row>
    <row r="43" spans="2:12" s="112" customFormat="1">
      <c r="B43" s="113">
        <v>36</v>
      </c>
      <c r="C43" s="114" t="s">
        <v>66</v>
      </c>
      <c r="D43" s="113">
        <v>2547</v>
      </c>
      <c r="E43" s="115">
        <v>1</v>
      </c>
      <c r="F43" s="116">
        <v>1</v>
      </c>
      <c r="G43" s="116">
        <v>250</v>
      </c>
      <c r="H43" s="118">
        <v>0</v>
      </c>
      <c r="I43" s="117">
        <f t="shared" si="0"/>
        <v>22</v>
      </c>
      <c r="J43" s="117">
        <v>22</v>
      </c>
      <c r="K43" s="118">
        <v>0</v>
      </c>
      <c r="L43" s="119">
        <f t="shared" si="1"/>
        <v>22</v>
      </c>
    </row>
    <row r="44" spans="2:12" s="112" customFormat="1">
      <c r="B44" s="113">
        <v>37</v>
      </c>
      <c r="C44" s="114" t="s">
        <v>67</v>
      </c>
      <c r="D44" s="113">
        <v>2547</v>
      </c>
      <c r="E44" s="115">
        <v>1</v>
      </c>
      <c r="F44" s="116">
        <v>8</v>
      </c>
      <c r="G44" s="116">
        <v>250</v>
      </c>
      <c r="H44" s="120">
        <v>170</v>
      </c>
      <c r="I44" s="120">
        <f t="shared" si="0"/>
        <v>72</v>
      </c>
      <c r="J44" s="120">
        <v>242</v>
      </c>
      <c r="K44" s="121">
        <v>0</v>
      </c>
      <c r="L44" s="119">
        <f t="shared" si="1"/>
        <v>242</v>
      </c>
    </row>
    <row r="45" spans="2:12" s="112" customFormat="1">
      <c r="B45" s="113">
        <v>38</v>
      </c>
      <c r="C45" s="114" t="s">
        <v>68</v>
      </c>
      <c r="D45" s="113">
        <v>2547</v>
      </c>
      <c r="E45" s="115">
        <v>1</v>
      </c>
      <c r="F45" s="116">
        <v>5</v>
      </c>
      <c r="G45" s="116">
        <v>250</v>
      </c>
      <c r="H45" s="117">
        <v>108</v>
      </c>
      <c r="I45" s="117">
        <f t="shared" si="0"/>
        <v>11</v>
      </c>
      <c r="J45" s="117">
        <v>119</v>
      </c>
      <c r="K45" s="118">
        <v>0</v>
      </c>
      <c r="L45" s="119">
        <f t="shared" si="1"/>
        <v>119</v>
      </c>
    </row>
    <row r="46" spans="2:12" s="112" customFormat="1">
      <c r="B46" s="113">
        <v>39</v>
      </c>
      <c r="C46" s="114" t="s">
        <v>69</v>
      </c>
      <c r="D46" s="113">
        <v>2532</v>
      </c>
      <c r="E46" s="115">
        <v>2</v>
      </c>
      <c r="F46" s="116">
        <v>5</v>
      </c>
      <c r="G46" s="116">
        <v>250</v>
      </c>
      <c r="H46" s="117">
        <v>41.4</v>
      </c>
      <c r="I46" s="117">
        <f t="shared" si="0"/>
        <v>313.20000000000005</v>
      </c>
      <c r="J46" s="117">
        <v>354.6</v>
      </c>
      <c r="K46" s="118">
        <v>0</v>
      </c>
      <c r="L46" s="119">
        <f t="shared" si="1"/>
        <v>354.6</v>
      </c>
    </row>
    <row r="47" spans="2:12" s="112" customFormat="1">
      <c r="B47" s="113">
        <v>40</v>
      </c>
      <c r="C47" s="114" t="s">
        <v>70</v>
      </c>
      <c r="D47" s="113">
        <v>2530</v>
      </c>
      <c r="E47" s="115">
        <v>2</v>
      </c>
      <c r="F47" s="116">
        <v>1</v>
      </c>
      <c r="G47" s="116">
        <v>250</v>
      </c>
      <c r="H47" s="118">
        <v>0</v>
      </c>
      <c r="I47" s="117">
        <f t="shared" si="0"/>
        <v>144</v>
      </c>
      <c r="J47" s="117">
        <v>144</v>
      </c>
      <c r="K47" s="118">
        <v>0</v>
      </c>
      <c r="L47" s="119">
        <f t="shared" si="1"/>
        <v>144</v>
      </c>
    </row>
    <row r="48" spans="2:12" s="112" customFormat="1">
      <c r="B48" s="113">
        <v>41</v>
      </c>
      <c r="C48" s="114" t="s">
        <v>71</v>
      </c>
      <c r="D48" s="113">
        <v>2542</v>
      </c>
      <c r="E48" s="115">
        <v>2</v>
      </c>
      <c r="F48" s="116">
        <v>1</v>
      </c>
      <c r="G48" s="116">
        <v>250</v>
      </c>
      <c r="H48" s="118">
        <v>0</v>
      </c>
      <c r="I48" s="117">
        <f t="shared" si="0"/>
        <v>302.36</v>
      </c>
      <c r="J48" s="117">
        <v>302.36</v>
      </c>
      <c r="K48" s="118">
        <v>0</v>
      </c>
      <c r="L48" s="119">
        <f t="shared" si="1"/>
        <v>302.36</v>
      </c>
    </row>
    <row r="49" spans="2:12" s="112" customFormat="1">
      <c r="B49" s="113">
        <v>42</v>
      </c>
      <c r="C49" s="114" t="s">
        <v>72</v>
      </c>
      <c r="D49" s="113">
        <v>2542</v>
      </c>
      <c r="E49" s="115">
        <v>1</v>
      </c>
      <c r="F49" s="116">
        <v>1</v>
      </c>
      <c r="G49" s="116">
        <v>250</v>
      </c>
      <c r="H49" s="118">
        <v>0</v>
      </c>
      <c r="I49" s="117">
        <f t="shared" si="0"/>
        <v>30</v>
      </c>
      <c r="J49" s="117">
        <v>30</v>
      </c>
      <c r="K49" s="118">
        <v>0</v>
      </c>
      <c r="L49" s="119">
        <f t="shared" si="1"/>
        <v>30</v>
      </c>
    </row>
    <row r="50" spans="2:12" s="112" customFormat="1">
      <c r="B50" s="113">
        <v>43</v>
      </c>
      <c r="C50" s="114" t="s">
        <v>73</v>
      </c>
      <c r="D50" s="113">
        <v>2542</v>
      </c>
      <c r="E50" s="115">
        <v>1</v>
      </c>
      <c r="F50" s="116">
        <v>1</v>
      </c>
      <c r="G50" s="116">
        <v>250</v>
      </c>
      <c r="H50" s="118">
        <v>0</v>
      </c>
      <c r="I50" s="117">
        <f t="shared" si="0"/>
        <v>72</v>
      </c>
      <c r="J50" s="117">
        <v>72</v>
      </c>
      <c r="K50" s="118">
        <v>0</v>
      </c>
      <c r="L50" s="119">
        <f t="shared" si="1"/>
        <v>72</v>
      </c>
    </row>
    <row r="51" spans="2:12" s="112" customFormat="1">
      <c r="B51" s="113">
        <v>44</v>
      </c>
      <c r="C51" s="114" t="s">
        <v>74</v>
      </c>
      <c r="D51" s="113">
        <v>2542</v>
      </c>
      <c r="E51" s="115">
        <v>1</v>
      </c>
      <c r="F51" s="116">
        <v>1</v>
      </c>
      <c r="G51" s="116">
        <v>250</v>
      </c>
      <c r="H51" s="118">
        <v>0</v>
      </c>
      <c r="I51" s="117">
        <f t="shared" si="0"/>
        <v>60</v>
      </c>
      <c r="J51" s="117">
        <v>60</v>
      </c>
      <c r="K51" s="118">
        <v>0</v>
      </c>
      <c r="L51" s="119">
        <f t="shared" si="1"/>
        <v>60</v>
      </c>
    </row>
    <row r="52" spans="2:12" s="112" customFormat="1">
      <c r="B52" s="113">
        <v>45</v>
      </c>
      <c r="C52" s="114" t="s">
        <v>75</v>
      </c>
      <c r="D52" s="113">
        <v>2549</v>
      </c>
      <c r="E52" s="115">
        <v>1</v>
      </c>
      <c r="F52" s="116">
        <v>1</v>
      </c>
      <c r="G52" s="116">
        <v>250</v>
      </c>
      <c r="H52" s="118">
        <v>0</v>
      </c>
      <c r="I52" s="117">
        <f t="shared" si="0"/>
        <v>90</v>
      </c>
      <c r="J52" s="117">
        <v>90</v>
      </c>
      <c r="K52" s="118">
        <v>0</v>
      </c>
      <c r="L52" s="119">
        <f t="shared" si="1"/>
        <v>90</v>
      </c>
    </row>
    <row r="53" spans="2:12" s="112" customFormat="1">
      <c r="B53" s="113">
        <v>46</v>
      </c>
      <c r="C53" s="114" t="s">
        <v>76</v>
      </c>
      <c r="D53" s="113">
        <v>2540</v>
      </c>
      <c r="E53" s="115">
        <v>2</v>
      </c>
      <c r="F53" s="116">
        <v>1</v>
      </c>
      <c r="G53" s="116">
        <v>250</v>
      </c>
      <c r="H53" s="117">
        <v>48</v>
      </c>
      <c r="I53" s="117">
        <f t="shared" si="0"/>
        <v>780</v>
      </c>
      <c r="J53" s="117">
        <v>828</v>
      </c>
      <c r="K53" s="118">
        <v>0</v>
      </c>
      <c r="L53" s="119">
        <f t="shared" si="1"/>
        <v>828</v>
      </c>
    </row>
    <row r="54" spans="2:12" s="112" customFormat="1">
      <c r="B54" s="113">
        <v>47</v>
      </c>
      <c r="C54" s="114" t="s">
        <v>77</v>
      </c>
      <c r="D54" s="113">
        <v>2540</v>
      </c>
      <c r="E54" s="115">
        <v>2</v>
      </c>
      <c r="F54" s="116">
        <v>1</v>
      </c>
      <c r="G54" s="116">
        <v>250</v>
      </c>
      <c r="H54" s="118">
        <v>0</v>
      </c>
      <c r="I54" s="117">
        <f t="shared" si="0"/>
        <v>328</v>
      </c>
      <c r="J54" s="117">
        <v>328</v>
      </c>
      <c r="K54" s="118">
        <v>0</v>
      </c>
      <c r="L54" s="119">
        <f t="shared" si="1"/>
        <v>328</v>
      </c>
    </row>
    <row r="55" spans="2:12" s="112" customFormat="1">
      <c r="B55" s="113">
        <v>48</v>
      </c>
      <c r="C55" s="114" t="s">
        <v>78</v>
      </c>
      <c r="D55" s="113">
        <v>2540</v>
      </c>
      <c r="E55" s="115">
        <v>1</v>
      </c>
      <c r="F55" s="116">
        <v>1</v>
      </c>
      <c r="G55" s="116">
        <v>250</v>
      </c>
      <c r="H55" s="117">
        <v>68</v>
      </c>
      <c r="I55" s="117">
        <f t="shared" si="0"/>
        <v>212</v>
      </c>
      <c r="J55" s="117">
        <v>280</v>
      </c>
      <c r="K55" s="118">
        <v>0</v>
      </c>
      <c r="L55" s="119">
        <f t="shared" si="1"/>
        <v>280</v>
      </c>
    </row>
    <row r="56" spans="2:12">
      <c r="B56" s="113">
        <v>49</v>
      </c>
      <c r="C56" s="114" t="s">
        <v>79</v>
      </c>
      <c r="D56" s="113">
        <v>2540</v>
      </c>
      <c r="E56" s="115">
        <v>1</v>
      </c>
      <c r="F56" s="116">
        <v>1</v>
      </c>
      <c r="G56" s="116">
        <v>250</v>
      </c>
      <c r="H56" s="118">
        <v>0</v>
      </c>
      <c r="I56" s="117">
        <f t="shared" si="0"/>
        <v>390</v>
      </c>
      <c r="J56" s="117">
        <v>390</v>
      </c>
      <c r="K56" s="118">
        <v>0</v>
      </c>
      <c r="L56" s="119">
        <f t="shared" si="1"/>
        <v>390</v>
      </c>
    </row>
    <row r="57" spans="2:12">
      <c r="B57" s="113">
        <v>50</v>
      </c>
      <c r="C57" s="114" t="s">
        <v>80</v>
      </c>
      <c r="D57" s="113">
        <v>2547</v>
      </c>
      <c r="E57" s="115">
        <v>1</v>
      </c>
      <c r="F57" s="116">
        <v>5</v>
      </c>
      <c r="G57" s="116">
        <v>250</v>
      </c>
      <c r="H57" s="117">
        <v>102.2</v>
      </c>
      <c r="I57" s="117">
        <f t="shared" si="0"/>
        <v>80.8</v>
      </c>
      <c r="J57" s="117">
        <v>183</v>
      </c>
      <c r="K57" s="118">
        <v>0</v>
      </c>
      <c r="L57" s="119">
        <f t="shared" si="1"/>
        <v>183</v>
      </c>
    </row>
    <row r="58" spans="2:12">
      <c r="B58" s="113">
        <v>51</v>
      </c>
      <c r="C58" s="114" t="s">
        <v>81</v>
      </c>
      <c r="D58" s="113">
        <v>2547</v>
      </c>
      <c r="E58" s="115">
        <v>1</v>
      </c>
      <c r="F58" s="116">
        <v>1</v>
      </c>
      <c r="G58" s="116">
        <v>250</v>
      </c>
      <c r="H58" s="117">
        <v>21</v>
      </c>
      <c r="I58" s="117">
        <f t="shared" si="0"/>
        <v>197.88</v>
      </c>
      <c r="J58" s="117">
        <v>218.88</v>
      </c>
      <c r="K58" s="118">
        <v>0</v>
      </c>
      <c r="L58" s="119">
        <f t="shared" si="1"/>
        <v>218.88</v>
      </c>
    </row>
    <row r="59" spans="2:12">
      <c r="B59" s="113">
        <v>52</v>
      </c>
      <c r="C59" s="114" t="s">
        <v>82</v>
      </c>
      <c r="D59" s="113">
        <v>2542</v>
      </c>
      <c r="E59" s="115">
        <v>1</v>
      </c>
      <c r="F59" s="116">
        <v>1</v>
      </c>
      <c r="G59" s="116">
        <v>250</v>
      </c>
      <c r="H59" s="118">
        <v>0</v>
      </c>
      <c r="I59" s="117">
        <f t="shared" si="0"/>
        <v>28</v>
      </c>
      <c r="J59" s="117">
        <v>28</v>
      </c>
      <c r="K59" s="118">
        <v>0</v>
      </c>
      <c r="L59" s="119">
        <f t="shared" si="1"/>
        <v>28</v>
      </c>
    </row>
    <row r="60" spans="2:12">
      <c r="B60" s="129">
        <v>53</v>
      </c>
      <c r="C60" s="123" t="s">
        <v>83</v>
      </c>
      <c r="D60" s="129">
        <v>2551</v>
      </c>
      <c r="E60" s="115">
        <v>2</v>
      </c>
      <c r="F60" s="130">
        <v>5</v>
      </c>
      <c r="G60" s="130">
        <v>250</v>
      </c>
      <c r="H60" s="120">
        <v>348</v>
      </c>
      <c r="I60" s="120">
        <f t="shared" si="0"/>
        <v>3115.8</v>
      </c>
      <c r="J60" s="120">
        <v>3463.8</v>
      </c>
      <c r="K60" s="121">
        <v>0</v>
      </c>
      <c r="L60" s="119">
        <f t="shared" si="1"/>
        <v>3463.8</v>
      </c>
    </row>
    <row r="61" spans="2:12">
      <c r="B61" s="129">
        <v>54</v>
      </c>
      <c r="C61" s="123" t="s">
        <v>84</v>
      </c>
      <c r="D61" s="129">
        <v>2553</v>
      </c>
      <c r="E61" s="115">
        <v>4</v>
      </c>
      <c r="F61" s="130">
        <v>8</v>
      </c>
      <c r="G61" s="130">
        <v>250</v>
      </c>
      <c r="H61" s="120">
        <f>555.94+1150.36+854.51+587.93</f>
        <v>3148.74</v>
      </c>
      <c r="I61" s="120">
        <f t="shared" si="0"/>
        <v>13113.86</v>
      </c>
      <c r="J61" s="120">
        <v>16262.6</v>
      </c>
      <c r="K61" s="121">
        <v>0</v>
      </c>
      <c r="L61" s="119">
        <f t="shared" si="1"/>
        <v>16262.6</v>
      </c>
    </row>
    <row r="62" spans="2:12">
      <c r="B62" s="129">
        <v>55</v>
      </c>
      <c r="C62" s="123" t="s">
        <v>85</v>
      </c>
      <c r="D62" s="129">
        <v>2515</v>
      </c>
      <c r="E62" s="115">
        <v>2</v>
      </c>
      <c r="F62" s="130">
        <v>1</v>
      </c>
      <c r="G62" s="130">
        <v>250</v>
      </c>
      <c r="H62" s="121">
        <v>0</v>
      </c>
      <c r="I62" s="120">
        <f>J62-H62</f>
        <v>631</v>
      </c>
      <c r="J62" s="120">
        <v>631</v>
      </c>
      <c r="K62" s="121">
        <v>0</v>
      </c>
      <c r="L62" s="119">
        <f t="shared" si="1"/>
        <v>631</v>
      </c>
    </row>
    <row r="63" spans="2:12">
      <c r="B63" s="129">
        <v>56</v>
      </c>
      <c r="C63" s="123" t="s">
        <v>86</v>
      </c>
      <c r="D63" s="129">
        <v>2553</v>
      </c>
      <c r="E63" s="115">
        <v>2</v>
      </c>
      <c r="F63" s="130">
        <v>5</v>
      </c>
      <c r="G63" s="130">
        <v>250</v>
      </c>
      <c r="H63" s="120">
        <v>60</v>
      </c>
      <c r="I63" s="120">
        <f>J63-H63</f>
        <v>4120.6000000000004</v>
      </c>
      <c r="J63" s="120">
        <v>4180.6000000000004</v>
      </c>
      <c r="K63" s="121">
        <v>0</v>
      </c>
      <c r="L63" s="119">
        <f t="shared" si="1"/>
        <v>4180.6000000000004</v>
      </c>
    </row>
    <row r="64" spans="2:12">
      <c r="B64" s="104" t="s">
        <v>87</v>
      </c>
      <c r="C64" s="105"/>
      <c r="D64" s="106"/>
      <c r="E64" s="107"/>
      <c r="F64" s="108"/>
      <c r="G64" s="108"/>
      <c r="H64" s="109"/>
      <c r="I64" s="109"/>
      <c r="J64" s="109"/>
      <c r="K64" s="110"/>
      <c r="L64" s="111"/>
    </row>
    <row r="65" spans="2:12">
      <c r="B65" s="113">
        <v>57</v>
      </c>
      <c r="C65" s="114" t="s">
        <v>88</v>
      </c>
      <c r="D65" s="113">
        <v>2525</v>
      </c>
      <c r="E65" s="115">
        <v>2</v>
      </c>
      <c r="F65" s="116">
        <v>8</v>
      </c>
      <c r="G65" s="116">
        <v>250</v>
      </c>
      <c r="H65" s="117">
        <f>276.96+467.95</f>
        <v>744.91</v>
      </c>
      <c r="I65" s="117">
        <f t="shared" ref="I65:I97" si="3">J65-H65</f>
        <v>806.24000000000012</v>
      </c>
      <c r="J65" s="117">
        <v>1551.15</v>
      </c>
      <c r="K65" s="118">
        <v>0</v>
      </c>
      <c r="L65" s="119">
        <f t="shared" si="1"/>
        <v>1551.15</v>
      </c>
    </row>
    <row r="66" spans="2:12">
      <c r="B66" s="113">
        <v>58</v>
      </c>
      <c r="C66" s="114" t="s">
        <v>89</v>
      </c>
      <c r="D66" s="113">
        <v>2526</v>
      </c>
      <c r="E66" s="115">
        <v>2</v>
      </c>
      <c r="F66" s="116">
        <v>8</v>
      </c>
      <c r="G66" s="116">
        <v>250</v>
      </c>
      <c r="H66" s="117">
        <f>224.27+462</f>
        <v>686.27</v>
      </c>
      <c r="I66" s="117">
        <f t="shared" si="3"/>
        <v>525.91000000000008</v>
      </c>
      <c r="J66" s="117">
        <v>1212.18</v>
      </c>
      <c r="K66" s="118">
        <v>0</v>
      </c>
      <c r="L66" s="119">
        <f t="shared" si="1"/>
        <v>1212.18</v>
      </c>
    </row>
    <row r="67" spans="2:12">
      <c r="B67" s="113">
        <v>59</v>
      </c>
      <c r="C67" s="114" t="s">
        <v>90</v>
      </c>
      <c r="D67" s="113">
        <v>2521</v>
      </c>
      <c r="E67" s="115">
        <v>2</v>
      </c>
      <c r="F67" s="116">
        <v>8</v>
      </c>
      <c r="G67" s="116">
        <v>250</v>
      </c>
      <c r="H67" s="117">
        <f>91.95+22.49</f>
        <v>114.44</v>
      </c>
      <c r="I67" s="117">
        <f t="shared" si="3"/>
        <v>586.55999999999995</v>
      </c>
      <c r="J67" s="117">
        <v>701</v>
      </c>
      <c r="K67" s="118">
        <v>0</v>
      </c>
      <c r="L67" s="119">
        <f t="shared" si="1"/>
        <v>701</v>
      </c>
    </row>
    <row r="68" spans="2:12">
      <c r="B68" s="113">
        <v>60</v>
      </c>
      <c r="C68" s="114" t="s">
        <v>91</v>
      </c>
      <c r="D68" s="113">
        <v>2540</v>
      </c>
      <c r="E68" s="115">
        <v>4</v>
      </c>
      <c r="F68" s="116">
        <v>8</v>
      </c>
      <c r="G68" s="116">
        <v>250</v>
      </c>
      <c r="H68" s="117">
        <f>457.83+563.46+159.27+227.08</f>
        <v>1407.6399999999999</v>
      </c>
      <c r="I68" s="117">
        <f t="shared" si="3"/>
        <v>3438.61</v>
      </c>
      <c r="J68" s="117">
        <v>4846.25</v>
      </c>
      <c r="K68" s="118">
        <v>0</v>
      </c>
      <c r="L68" s="119">
        <f t="shared" si="1"/>
        <v>4846.25</v>
      </c>
    </row>
    <row r="69" spans="2:12">
      <c r="B69" s="113">
        <v>61</v>
      </c>
      <c r="C69" s="114" t="s">
        <v>92</v>
      </c>
      <c r="D69" s="113">
        <v>2528</v>
      </c>
      <c r="E69" s="115">
        <v>1</v>
      </c>
      <c r="F69" s="116">
        <v>5</v>
      </c>
      <c r="G69" s="116">
        <v>250</v>
      </c>
      <c r="H69" s="117">
        <v>313.27999999999997</v>
      </c>
      <c r="I69" s="117">
        <f t="shared" si="3"/>
        <v>166.72000000000003</v>
      </c>
      <c r="J69" s="117">
        <v>480</v>
      </c>
      <c r="K69" s="118">
        <v>0</v>
      </c>
      <c r="L69" s="119">
        <f t="shared" si="1"/>
        <v>480</v>
      </c>
    </row>
    <row r="70" spans="2:12">
      <c r="B70" s="113">
        <v>62</v>
      </c>
      <c r="C70" s="114" t="s">
        <v>93</v>
      </c>
      <c r="D70" s="113">
        <v>2528</v>
      </c>
      <c r="E70" s="115">
        <v>1</v>
      </c>
      <c r="F70" s="116">
        <v>5</v>
      </c>
      <c r="G70" s="116">
        <v>250</v>
      </c>
      <c r="H70" s="117">
        <v>38.93</v>
      </c>
      <c r="I70" s="117">
        <f t="shared" si="3"/>
        <v>80.069999999999993</v>
      </c>
      <c r="J70" s="117">
        <v>119</v>
      </c>
      <c r="K70" s="118">
        <v>0</v>
      </c>
      <c r="L70" s="119">
        <f t="shared" si="1"/>
        <v>119</v>
      </c>
    </row>
    <row r="71" spans="2:12">
      <c r="B71" s="113">
        <v>63</v>
      </c>
      <c r="C71" s="114" t="s">
        <v>94</v>
      </c>
      <c r="D71" s="113">
        <v>2528</v>
      </c>
      <c r="E71" s="115">
        <v>1</v>
      </c>
      <c r="F71" s="116">
        <v>5</v>
      </c>
      <c r="G71" s="116">
        <v>250</v>
      </c>
      <c r="H71" s="117">
        <v>102.57</v>
      </c>
      <c r="I71" s="117">
        <f t="shared" si="3"/>
        <v>317.43</v>
      </c>
      <c r="J71" s="117">
        <v>420</v>
      </c>
      <c r="K71" s="118">
        <v>0</v>
      </c>
      <c r="L71" s="119">
        <f t="shared" si="1"/>
        <v>420</v>
      </c>
    </row>
    <row r="72" spans="2:12">
      <c r="B72" s="113">
        <v>64</v>
      </c>
      <c r="C72" s="114" t="s">
        <v>95</v>
      </c>
      <c r="D72" s="113">
        <v>2528</v>
      </c>
      <c r="E72" s="115">
        <v>1</v>
      </c>
      <c r="F72" s="116">
        <v>1</v>
      </c>
      <c r="G72" s="116">
        <v>250</v>
      </c>
      <c r="H72" s="121">
        <v>0</v>
      </c>
      <c r="I72" s="117">
        <f t="shared" si="3"/>
        <v>105</v>
      </c>
      <c r="J72" s="117">
        <v>105</v>
      </c>
      <c r="K72" s="118">
        <v>0</v>
      </c>
      <c r="L72" s="119">
        <f t="shared" si="1"/>
        <v>105</v>
      </c>
    </row>
    <row r="73" spans="2:12">
      <c r="B73" s="113">
        <v>65</v>
      </c>
      <c r="C73" s="114" t="s">
        <v>96</v>
      </c>
      <c r="D73" s="113">
        <v>2524</v>
      </c>
      <c r="E73" s="115">
        <v>1</v>
      </c>
      <c r="F73" s="116">
        <v>5</v>
      </c>
      <c r="G73" s="116">
        <v>250</v>
      </c>
      <c r="H73" s="117">
        <v>285.85000000000002</v>
      </c>
      <c r="I73" s="117">
        <f t="shared" si="3"/>
        <v>158.14999999999998</v>
      </c>
      <c r="J73" s="117">
        <v>444</v>
      </c>
      <c r="K73" s="118">
        <v>0</v>
      </c>
      <c r="L73" s="119">
        <f t="shared" ref="L73:L137" si="4">SUM(J73,K73)</f>
        <v>444</v>
      </c>
    </row>
    <row r="74" spans="2:12">
      <c r="B74" s="113">
        <v>66</v>
      </c>
      <c r="C74" s="114" t="s">
        <v>97</v>
      </c>
      <c r="D74" s="113">
        <v>2548</v>
      </c>
      <c r="E74" s="115">
        <v>4</v>
      </c>
      <c r="F74" s="116">
        <v>8</v>
      </c>
      <c r="G74" s="116">
        <v>250</v>
      </c>
      <c r="H74" s="117">
        <f>910.81+1020.74+522.09+609.5</f>
        <v>3063.14</v>
      </c>
      <c r="I74" s="117">
        <f t="shared" si="3"/>
        <v>7659.8600000000006</v>
      </c>
      <c r="J74" s="117">
        <v>10723</v>
      </c>
      <c r="K74" s="118">
        <v>0</v>
      </c>
      <c r="L74" s="119">
        <f t="shared" si="4"/>
        <v>10723</v>
      </c>
    </row>
    <row r="75" spans="2:12">
      <c r="B75" s="113">
        <v>67</v>
      </c>
      <c r="C75" s="114" t="s">
        <v>98</v>
      </c>
      <c r="D75" s="113">
        <v>2525</v>
      </c>
      <c r="E75" s="115">
        <v>1</v>
      </c>
      <c r="F75" s="116">
        <v>5</v>
      </c>
      <c r="G75" s="116">
        <v>250</v>
      </c>
      <c r="H75" s="117">
        <v>57.406999999999996</v>
      </c>
      <c r="I75" s="117">
        <f t="shared" si="3"/>
        <v>104.593</v>
      </c>
      <c r="J75" s="117">
        <v>162</v>
      </c>
      <c r="K75" s="118">
        <v>0</v>
      </c>
      <c r="L75" s="119">
        <f t="shared" si="4"/>
        <v>162</v>
      </c>
    </row>
    <row r="76" spans="2:12">
      <c r="B76" s="113">
        <v>68</v>
      </c>
      <c r="C76" s="114" t="s">
        <v>99</v>
      </c>
      <c r="D76" s="113">
        <v>2543</v>
      </c>
      <c r="E76" s="115">
        <v>1</v>
      </c>
      <c r="F76" s="116">
        <v>5</v>
      </c>
      <c r="G76" s="116">
        <v>250</v>
      </c>
      <c r="H76" s="117">
        <v>74.2</v>
      </c>
      <c r="I76" s="117">
        <f t="shared" si="3"/>
        <v>34.799999999999997</v>
      </c>
      <c r="J76" s="117">
        <v>109</v>
      </c>
      <c r="K76" s="118">
        <v>0</v>
      </c>
      <c r="L76" s="119">
        <f t="shared" si="4"/>
        <v>109</v>
      </c>
    </row>
    <row r="77" spans="2:12">
      <c r="B77" s="113">
        <v>69</v>
      </c>
      <c r="C77" s="114" t="s">
        <v>100</v>
      </c>
      <c r="D77" s="113">
        <v>2525</v>
      </c>
      <c r="E77" s="115">
        <v>1</v>
      </c>
      <c r="F77" s="116">
        <v>8</v>
      </c>
      <c r="G77" s="116">
        <v>250</v>
      </c>
      <c r="H77" s="117">
        <v>103.39</v>
      </c>
      <c r="I77" s="117">
        <f t="shared" si="3"/>
        <v>31.61</v>
      </c>
      <c r="J77" s="117">
        <v>135</v>
      </c>
      <c r="K77" s="118">
        <v>0</v>
      </c>
      <c r="L77" s="119">
        <f t="shared" si="4"/>
        <v>135</v>
      </c>
    </row>
    <row r="78" spans="2:12">
      <c r="B78" s="113">
        <v>70</v>
      </c>
      <c r="C78" s="114" t="s">
        <v>101</v>
      </c>
      <c r="D78" s="113">
        <v>2525</v>
      </c>
      <c r="E78" s="115">
        <v>1</v>
      </c>
      <c r="F78" s="116">
        <v>1</v>
      </c>
      <c r="G78" s="116">
        <v>250</v>
      </c>
      <c r="H78" s="121">
        <v>0</v>
      </c>
      <c r="I78" s="117">
        <f t="shared" si="3"/>
        <v>78.757999999999996</v>
      </c>
      <c r="J78" s="117">
        <v>78.757999999999996</v>
      </c>
      <c r="K78" s="118">
        <v>0</v>
      </c>
      <c r="L78" s="119">
        <f t="shared" si="4"/>
        <v>78.757999999999996</v>
      </c>
    </row>
    <row r="79" spans="2:12">
      <c r="B79" s="113">
        <v>71</v>
      </c>
      <c r="C79" s="114" t="s">
        <v>102</v>
      </c>
      <c r="D79" s="113">
        <v>2525</v>
      </c>
      <c r="E79" s="115">
        <v>1</v>
      </c>
      <c r="F79" s="116">
        <v>1</v>
      </c>
      <c r="G79" s="116">
        <v>250</v>
      </c>
      <c r="H79" s="121">
        <v>0</v>
      </c>
      <c r="I79" s="117">
        <f t="shared" si="3"/>
        <v>637.5</v>
      </c>
      <c r="J79" s="117">
        <v>637.5</v>
      </c>
      <c r="K79" s="118">
        <v>0</v>
      </c>
      <c r="L79" s="119">
        <f t="shared" si="4"/>
        <v>637.5</v>
      </c>
    </row>
    <row r="80" spans="2:12">
      <c r="B80" s="113">
        <v>72</v>
      </c>
      <c r="C80" s="114" t="s">
        <v>103</v>
      </c>
      <c r="D80" s="113">
        <v>2535</v>
      </c>
      <c r="E80" s="115">
        <v>1</v>
      </c>
      <c r="F80" s="116">
        <v>1</v>
      </c>
      <c r="G80" s="116">
        <v>250</v>
      </c>
      <c r="H80" s="121">
        <v>0</v>
      </c>
      <c r="I80" s="117">
        <f t="shared" si="3"/>
        <v>128</v>
      </c>
      <c r="J80" s="117">
        <v>128</v>
      </c>
      <c r="K80" s="118">
        <v>0</v>
      </c>
      <c r="L80" s="119">
        <f t="shared" si="4"/>
        <v>128</v>
      </c>
    </row>
    <row r="81" spans="2:12">
      <c r="B81" s="113">
        <v>73</v>
      </c>
      <c r="C81" s="114" t="s">
        <v>104</v>
      </c>
      <c r="D81" s="113">
        <v>2525</v>
      </c>
      <c r="E81" s="115">
        <v>1</v>
      </c>
      <c r="F81" s="116">
        <v>1</v>
      </c>
      <c r="G81" s="116">
        <v>250</v>
      </c>
      <c r="H81" s="121">
        <v>0</v>
      </c>
      <c r="I81" s="117">
        <f t="shared" si="3"/>
        <v>405</v>
      </c>
      <c r="J81" s="117">
        <v>405</v>
      </c>
      <c r="K81" s="118">
        <v>0</v>
      </c>
      <c r="L81" s="119">
        <f t="shared" si="4"/>
        <v>405</v>
      </c>
    </row>
    <row r="82" spans="2:12">
      <c r="B82" s="113">
        <v>74</v>
      </c>
      <c r="C82" s="114" t="s">
        <v>105</v>
      </c>
      <c r="D82" s="113">
        <v>2535</v>
      </c>
      <c r="E82" s="115">
        <v>1</v>
      </c>
      <c r="F82" s="116">
        <v>1</v>
      </c>
      <c r="G82" s="116">
        <v>250</v>
      </c>
      <c r="H82" s="117">
        <v>54.7</v>
      </c>
      <c r="I82" s="117">
        <f t="shared" si="3"/>
        <v>126.49999999999999</v>
      </c>
      <c r="J82" s="117">
        <v>181.2</v>
      </c>
      <c r="K82" s="118">
        <v>0</v>
      </c>
      <c r="L82" s="119">
        <f t="shared" si="4"/>
        <v>181.2</v>
      </c>
    </row>
    <row r="83" spans="2:12">
      <c r="B83" s="113">
        <v>75</v>
      </c>
      <c r="C83" s="114" t="s">
        <v>106</v>
      </c>
      <c r="D83" s="113">
        <v>2535</v>
      </c>
      <c r="E83" s="115">
        <v>1</v>
      </c>
      <c r="F83" s="116">
        <v>1</v>
      </c>
      <c r="G83" s="116">
        <v>250</v>
      </c>
      <c r="H83" s="121">
        <v>0</v>
      </c>
      <c r="I83" s="117">
        <f t="shared" si="3"/>
        <v>129</v>
      </c>
      <c r="J83" s="117">
        <v>129</v>
      </c>
      <c r="K83" s="118">
        <v>0</v>
      </c>
      <c r="L83" s="119">
        <f t="shared" si="4"/>
        <v>129</v>
      </c>
    </row>
    <row r="84" spans="2:12">
      <c r="B84" s="113">
        <v>76</v>
      </c>
      <c r="C84" s="114" t="s">
        <v>107</v>
      </c>
      <c r="D84" s="113">
        <v>2535</v>
      </c>
      <c r="E84" s="115">
        <v>1</v>
      </c>
      <c r="F84" s="116">
        <v>1</v>
      </c>
      <c r="G84" s="116">
        <v>250</v>
      </c>
      <c r="H84" s="121">
        <v>0</v>
      </c>
      <c r="I84" s="117">
        <f t="shared" si="3"/>
        <v>128</v>
      </c>
      <c r="J84" s="117">
        <v>128</v>
      </c>
      <c r="K84" s="118">
        <v>0</v>
      </c>
      <c r="L84" s="119">
        <f t="shared" si="4"/>
        <v>128</v>
      </c>
    </row>
    <row r="85" spans="2:12">
      <c r="B85" s="113">
        <v>77</v>
      </c>
      <c r="C85" s="114" t="s">
        <v>108</v>
      </c>
      <c r="D85" s="113">
        <v>2545</v>
      </c>
      <c r="E85" s="115">
        <v>1</v>
      </c>
      <c r="F85" s="116">
        <v>1</v>
      </c>
      <c r="G85" s="116">
        <v>250</v>
      </c>
      <c r="H85" s="117">
        <v>76.95</v>
      </c>
      <c r="I85" s="117">
        <f t="shared" si="3"/>
        <v>275.05</v>
      </c>
      <c r="J85" s="117">
        <v>352</v>
      </c>
      <c r="K85" s="118">
        <v>0</v>
      </c>
      <c r="L85" s="119">
        <f t="shared" si="4"/>
        <v>352</v>
      </c>
    </row>
    <row r="86" spans="2:12">
      <c r="B86" s="113">
        <v>78</v>
      </c>
      <c r="C86" s="114" t="s">
        <v>109</v>
      </c>
      <c r="D86" s="113">
        <v>2522</v>
      </c>
      <c r="E86" s="115">
        <v>2</v>
      </c>
      <c r="F86" s="116">
        <v>8</v>
      </c>
      <c r="G86" s="116">
        <v>250</v>
      </c>
      <c r="H86" s="117">
        <f>207.355+257.34</f>
        <v>464.69499999999994</v>
      </c>
      <c r="I86" s="117">
        <f t="shared" si="3"/>
        <v>482.30500000000006</v>
      </c>
      <c r="J86" s="117">
        <v>947</v>
      </c>
      <c r="K86" s="118">
        <v>0</v>
      </c>
      <c r="L86" s="119">
        <f t="shared" si="4"/>
        <v>947</v>
      </c>
    </row>
    <row r="87" spans="2:12">
      <c r="B87" s="113">
        <v>79</v>
      </c>
      <c r="C87" s="114" t="s">
        <v>110</v>
      </c>
      <c r="D87" s="113">
        <v>2524</v>
      </c>
      <c r="E87" s="115">
        <v>1</v>
      </c>
      <c r="F87" s="116">
        <v>5</v>
      </c>
      <c r="G87" s="116">
        <v>250</v>
      </c>
      <c r="H87" s="117">
        <v>233.25</v>
      </c>
      <c r="I87" s="117">
        <f t="shared" si="3"/>
        <v>142.25</v>
      </c>
      <c r="J87" s="117">
        <v>375.5</v>
      </c>
      <c r="K87" s="118">
        <v>0</v>
      </c>
      <c r="L87" s="119">
        <f t="shared" si="4"/>
        <v>375.5</v>
      </c>
    </row>
    <row r="88" spans="2:12">
      <c r="B88" s="113">
        <v>80</v>
      </c>
      <c r="C88" s="114" t="s">
        <v>111</v>
      </c>
      <c r="D88" s="113">
        <v>2524</v>
      </c>
      <c r="E88" s="115">
        <v>1</v>
      </c>
      <c r="F88" s="116">
        <v>5</v>
      </c>
      <c r="G88" s="116">
        <v>250</v>
      </c>
      <c r="H88" s="117">
        <v>28.32</v>
      </c>
      <c r="I88" s="117">
        <f t="shared" si="3"/>
        <v>331.68</v>
      </c>
      <c r="J88" s="117">
        <v>360</v>
      </c>
      <c r="K88" s="118">
        <v>0</v>
      </c>
      <c r="L88" s="119">
        <f t="shared" si="4"/>
        <v>360</v>
      </c>
    </row>
    <row r="89" spans="2:12">
      <c r="B89" s="113">
        <v>81</v>
      </c>
      <c r="C89" s="114" t="s">
        <v>112</v>
      </c>
      <c r="D89" s="113">
        <v>2524</v>
      </c>
      <c r="E89" s="115">
        <v>1</v>
      </c>
      <c r="F89" s="116">
        <v>5</v>
      </c>
      <c r="G89" s="116">
        <v>250</v>
      </c>
      <c r="H89" s="117">
        <v>30.96</v>
      </c>
      <c r="I89" s="117">
        <f t="shared" si="3"/>
        <v>27.04</v>
      </c>
      <c r="J89" s="117">
        <v>58</v>
      </c>
      <c r="K89" s="118">
        <v>0</v>
      </c>
      <c r="L89" s="119">
        <f t="shared" si="4"/>
        <v>58</v>
      </c>
    </row>
    <row r="90" spans="2:12">
      <c r="B90" s="113">
        <v>82</v>
      </c>
      <c r="C90" s="114" t="s">
        <v>113</v>
      </c>
      <c r="D90" s="113">
        <v>2524</v>
      </c>
      <c r="E90" s="115">
        <v>1</v>
      </c>
      <c r="F90" s="116">
        <v>1</v>
      </c>
      <c r="G90" s="116">
        <v>250</v>
      </c>
      <c r="H90" s="121">
        <v>0</v>
      </c>
      <c r="I90" s="117">
        <f t="shared" si="3"/>
        <v>114</v>
      </c>
      <c r="J90" s="117">
        <v>114</v>
      </c>
      <c r="K90" s="118">
        <v>0</v>
      </c>
      <c r="L90" s="119">
        <f t="shared" si="4"/>
        <v>114</v>
      </c>
    </row>
    <row r="91" spans="2:12">
      <c r="B91" s="113">
        <v>83</v>
      </c>
      <c r="C91" s="114" t="s">
        <v>114</v>
      </c>
      <c r="D91" s="113">
        <v>2545</v>
      </c>
      <c r="E91" s="115">
        <v>1</v>
      </c>
      <c r="F91" s="116">
        <v>1</v>
      </c>
      <c r="G91" s="116">
        <v>250</v>
      </c>
      <c r="H91" s="121">
        <v>0</v>
      </c>
      <c r="I91" s="117">
        <f t="shared" si="3"/>
        <v>288</v>
      </c>
      <c r="J91" s="117">
        <v>288</v>
      </c>
      <c r="K91" s="118">
        <v>0</v>
      </c>
      <c r="L91" s="119">
        <f t="shared" si="4"/>
        <v>288</v>
      </c>
    </row>
    <row r="92" spans="2:12">
      <c r="B92" s="113">
        <v>84</v>
      </c>
      <c r="C92" s="114" t="s">
        <v>115</v>
      </c>
      <c r="D92" s="113">
        <v>2540</v>
      </c>
      <c r="E92" s="115">
        <v>1</v>
      </c>
      <c r="F92" s="116">
        <v>5</v>
      </c>
      <c r="G92" s="116">
        <v>250</v>
      </c>
      <c r="H92" s="117">
        <v>88.87</v>
      </c>
      <c r="I92" s="117">
        <f t="shared" si="3"/>
        <v>487.13</v>
      </c>
      <c r="J92" s="117">
        <v>576</v>
      </c>
      <c r="K92" s="118">
        <v>0</v>
      </c>
      <c r="L92" s="119">
        <f t="shared" si="4"/>
        <v>576</v>
      </c>
    </row>
    <row r="93" spans="2:12">
      <c r="B93" s="113">
        <v>85</v>
      </c>
      <c r="C93" s="114" t="s">
        <v>116</v>
      </c>
      <c r="D93" s="113">
        <v>2525</v>
      </c>
      <c r="E93" s="115">
        <v>1</v>
      </c>
      <c r="F93" s="116">
        <v>8</v>
      </c>
      <c r="G93" s="116">
        <v>250</v>
      </c>
      <c r="H93" s="117">
        <v>356.38</v>
      </c>
      <c r="I93" s="117">
        <f t="shared" si="3"/>
        <v>143.62</v>
      </c>
      <c r="J93" s="117">
        <v>500</v>
      </c>
      <c r="K93" s="118">
        <v>0</v>
      </c>
      <c r="L93" s="119">
        <f t="shared" si="4"/>
        <v>500</v>
      </c>
    </row>
    <row r="94" spans="2:12">
      <c r="B94" s="113">
        <v>86</v>
      </c>
      <c r="C94" s="114" t="s">
        <v>117</v>
      </c>
      <c r="D94" s="113">
        <v>2540</v>
      </c>
      <c r="E94" s="115">
        <v>1</v>
      </c>
      <c r="F94" s="116">
        <v>5</v>
      </c>
      <c r="G94" s="116">
        <v>250</v>
      </c>
      <c r="H94" s="117">
        <v>28.82</v>
      </c>
      <c r="I94" s="117">
        <f t="shared" si="3"/>
        <v>199.98000000000002</v>
      </c>
      <c r="J94" s="117">
        <v>228.8</v>
      </c>
      <c r="K94" s="118">
        <v>0</v>
      </c>
      <c r="L94" s="119">
        <f t="shared" si="4"/>
        <v>228.8</v>
      </c>
    </row>
    <row r="95" spans="2:12">
      <c r="B95" s="113">
        <v>87</v>
      </c>
      <c r="C95" s="114" t="s">
        <v>118</v>
      </c>
      <c r="D95" s="113">
        <v>2540</v>
      </c>
      <c r="E95" s="115">
        <v>1</v>
      </c>
      <c r="F95" s="116">
        <v>1</v>
      </c>
      <c r="G95" s="116">
        <v>250</v>
      </c>
      <c r="H95" s="117">
        <v>63.4</v>
      </c>
      <c r="I95" s="117">
        <f t="shared" si="3"/>
        <v>256.60000000000002</v>
      </c>
      <c r="J95" s="117">
        <v>320</v>
      </c>
      <c r="K95" s="118">
        <v>0</v>
      </c>
      <c r="L95" s="119">
        <f t="shared" si="4"/>
        <v>320</v>
      </c>
    </row>
    <row r="96" spans="2:12">
      <c r="B96" s="113">
        <v>88</v>
      </c>
      <c r="C96" s="114" t="s">
        <v>119</v>
      </c>
      <c r="D96" s="113">
        <v>2513</v>
      </c>
      <c r="E96" s="115">
        <v>1</v>
      </c>
      <c r="F96" s="116">
        <v>1</v>
      </c>
      <c r="G96" s="116">
        <v>250</v>
      </c>
      <c r="H96" s="121">
        <v>0</v>
      </c>
      <c r="I96" s="117">
        <f t="shared" si="3"/>
        <v>708.75</v>
      </c>
      <c r="J96" s="117">
        <v>708.75</v>
      </c>
      <c r="K96" s="118">
        <v>0</v>
      </c>
      <c r="L96" s="119">
        <f t="shared" si="4"/>
        <v>708.75</v>
      </c>
    </row>
    <row r="97" spans="2:12">
      <c r="B97" s="113">
        <v>89</v>
      </c>
      <c r="C97" s="114" t="s">
        <v>120</v>
      </c>
      <c r="D97" s="113">
        <v>2552</v>
      </c>
      <c r="E97" s="115">
        <v>1</v>
      </c>
      <c r="F97" s="116">
        <v>1</v>
      </c>
      <c r="G97" s="116">
        <v>250</v>
      </c>
      <c r="H97" s="121">
        <v>0</v>
      </c>
      <c r="I97" s="120">
        <f t="shared" si="3"/>
        <v>64</v>
      </c>
      <c r="J97" s="120">
        <v>64</v>
      </c>
      <c r="K97" s="121">
        <v>0</v>
      </c>
      <c r="L97" s="119">
        <f t="shared" si="4"/>
        <v>64</v>
      </c>
    </row>
    <row r="98" spans="2:12">
      <c r="B98" s="104" t="s">
        <v>121</v>
      </c>
      <c r="C98" s="105"/>
      <c r="D98" s="106"/>
      <c r="E98" s="107"/>
      <c r="F98" s="108"/>
      <c r="G98" s="108"/>
      <c r="H98" s="109"/>
      <c r="I98" s="109"/>
      <c r="J98" s="109"/>
      <c r="K98" s="110"/>
      <c r="L98" s="111"/>
    </row>
    <row r="99" spans="2:12">
      <c r="B99" s="113">
        <v>90</v>
      </c>
      <c r="C99" s="114" t="s">
        <v>122</v>
      </c>
      <c r="D99" s="113">
        <v>2521</v>
      </c>
      <c r="E99" s="115">
        <v>3</v>
      </c>
      <c r="F99" s="116">
        <v>8</v>
      </c>
      <c r="G99" s="116">
        <v>250</v>
      </c>
      <c r="H99" s="117">
        <v>1707.5</v>
      </c>
      <c r="I99" s="117">
        <f>J99-H99</f>
        <v>1269.4699999999998</v>
      </c>
      <c r="J99" s="117">
        <v>2976.97</v>
      </c>
      <c r="K99" s="118">
        <v>0</v>
      </c>
      <c r="L99" s="119">
        <f t="shared" si="4"/>
        <v>2976.97</v>
      </c>
    </row>
    <row r="100" spans="2:12">
      <c r="B100" s="113">
        <v>91</v>
      </c>
      <c r="C100" s="114" t="s">
        <v>123</v>
      </c>
      <c r="D100" s="113">
        <v>2539</v>
      </c>
      <c r="E100" s="115">
        <v>6</v>
      </c>
      <c r="F100" s="116">
        <v>8</v>
      </c>
      <c r="G100" s="116">
        <v>250</v>
      </c>
      <c r="H100" s="117">
        <v>2276</v>
      </c>
      <c r="I100" s="117">
        <f>J100-H100</f>
        <v>1766</v>
      </c>
      <c r="J100" s="117">
        <v>4042</v>
      </c>
      <c r="K100" s="118">
        <v>0</v>
      </c>
      <c r="L100" s="119">
        <f t="shared" si="4"/>
        <v>4042</v>
      </c>
    </row>
    <row r="101" spans="2:12">
      <c r="B101" s="104" t="s">
        <v>124</v>
      </c>
      <c r="C101" s="105"/>
      <c r="D101" s="106"/>
      <c r="E101" s="107"/>
      <c r="F101" s="108"/>
      <c r="G101" s="108"/>
      <c r="H101" s="109"/>
      <c r="I101" s="109"/>
      <c r="J101" s="109"/>
      <c r="K101" s="110"/>
      <c r="L101" s="111"/>
    </row>
    <row r="102" spans="2:12">
      <c r="B102" s="113">
        <v>92</v>
      </c>
      <c r="C102" s="114" t="s">
        <v>125</v>
      </c>
      <c r="D102" s="113">
        <v>2526</v>
      </c>
      <c r="E102" s="115">
        <v>3</v>
      </c>
      <c r="F102" s="116">
        <v>8</v>
      </c>
      <c r="G102" s="116">
        <v>250</v>
      </c>
      <c r="H102" s="117">
        <f>271.5+248.8+351</f>
        <v>871.3</v>
      </c>
      <c r="I102" s="117">
        <f>J102-H102</f>
        <v>930.2</v>
      </c>
      <c r="J102" s="117">
        <v>1801.5</v>
      </c>
      <c r="K102" s="118">
        <v>0</v>
      </c>
      <c r="L102" s="119">
        <f t="shared" si="4"/>
        <v>1801.5</v>
      </c>
    </row>
    <row r="103" spans="2:12">
      <c r="B103" s="113">
        <v>93</v>
      </c>
      <c r="C103" s="114" t="s">
        <v>126</v>
      </c>
      <c r="D103" s="113">
        <v>2526</v>
      </c>
      <c r="E103" s="115">
        <v>3</v>
      </c>
      <c r="F103" s="116">
        <v>1</v>
      </c>
      <c r="G103" s="116">
        <v>250</v>
      </c>
      <c r="H103" s="117">
        <v>168</v>
      </c>
      <c r="I103" s="117">
        <f>J103-H103</f>
        <v>1280</v>
      </c>
      <c r="J103" s="117">
        <v>1448</v>
      </c>
      <c r="K103" s="118">
        <v>0</v>
      </c>
      <c r="L103" s="119">
        <f t="shared" si="4"/>
        <v>1448</v>
      </c>
    </row>
    <row r="104" spans="2:12">
      <c r="B104" s="113">
        <v>94</v>
      </c>
      <c r="C104" s="114" t="s">
        <v>127</v>
      </c>
      <c r="D104" s="113">
        <v>2526</v>
      </c>
      <c r="E104" s="115">
        <v>1</v>
      </c>
      <c r="F104" s="116">
        <v>1</v>
      </c>
      <c r="G104" s="116">
        <v>250</v>
      </c>
      <c r="H104" s="121">
        <v>0</v>
      </c>
      <c r="I104" s="117">
        <f>J104-H104</f>
        <v>248</v>
      </c>
      <c r="J104" s="117">
        <v>248</v>
      </c>
      <c r="K104" s="118">
        <v>0</v>
      </c>
      <c r="L104" s="119">
        <f t="shared" si="4"/>
        <v>248</v>
      </c>
    </row>
    <row r="105" spans="2:12">
      <c r="B105" s="113">
        <v>95</v>
      </c>
      <c r="C105" s="114" t="s">
        <v>128</v>
      </c>
      <c r="D105" s="113">
        <v>2537</v>
      </c>
      <c r="E105" s="115">
        <v>2</v>
      </c>
      <c r="F105" s="116">
        <v>5</v>
      </c>
      <c r="G105" s="116">
        <v>250</v>
      </c>
      <c r="H105" s="117">
        <f>92+273.8</f>
        <v>365.8</v>
      </c>
      <c r="I105" s="117">
        <f>J105-H105</f>
        <v>655.20000000000005</v>
      </c>
      <c r="J105" s="117">
        <v>1021</v>
      </c>
      <c r="K105" s="118">
        <v>0</v>
      </c>
      <c r="L105" s="119">
        <f t="shared" si="4"/>
        <v>1021</v>
      </c>
    </row>
    <row r="106" spans="2:12">
      <c r="B106" s="113">
        <v>96</v>
      </c>
      <c r="C106" s="114" t="s">
        <v>129</v>
      </c>
      <c r="D106" s="113">
        <v>2540</v>
      </c>
      <c r="E106" s="115">
        <v>4</v>
      </c>
      <c r="F106" s="116">
        <v>5</v>
      </c>
      <c r="G106" s="116">
        <v>250</v>
      </c>
      <c r="H106" s="117">
        <f>1103.85+1072+1071+343</f>
        <v>3589.85</v>
      </c>
      <c r="I106" s="117">
        <f>J106-H106</f>
        <v>3538.6600000000003</v>
      </c>
      <c r="J106" s="117">
        <v>7128.51</v>
      </c>
      <c r="K106" s="118">
        <v>0</v>
      </c>
      <c r="L106" s="119">
        <f t="shared" si="4"/>
        <v>7128.51</v>
      </c>
    </row>
    <row r="107" spans="2:12">
      <c r="B107" s="104" t="s">
        <v>130</v>
      </c>
      <c r="C107" s="105"/>
      <c r="D107" s="106"/>
      <c r="E107" s="107"/>
      <c r="F107" s="108"/>
      <c r="G107" s="108"/>
      <c r="H107" s="109"/>
      <c r="I107" s="109"/>
      <c r="J107" s="109"/>
      <c r="K107" s="110"/>
      <c r="L107" s="111"/>
    </row>
    <row r="108" spans="2:12">
      <c r="B108" s="113">
        <v>97</v>
      </c>
      <c r="C108" s="114" t="s">
        <v>131</v>
      </c>
      <c r="D108" s="113">
        <v>2538</v>
      </c>
      <c r="E108" s="115">
        <v>6</v>
      </c>
      <c r="F108" s="116">
        <v>8</v>
      </c>
      <c r="G108" s="116">
        <v>250</v>
      </c>
      <c r="H108" s="120">
        <f>6349.61+2373.52</f>
        <v>8723.1299999999992</v>
      </c>
      <c r="I108" s="120">
        <f>J108-H108</f>
        <v>13135.12</v>
      </c>
      <c r="J108" s="120">
        <v>21858.25</v>
      </c>
      <c r="K108" s="121">
        <v>3551</v>
      </c>
      <c r="L108" s="119">
        <f t="shared" si="4"/>
        <v>25409.25</v>
      </c>
    </row>
    <row r="109" spans="2:12">
      <c r="B109" s="113">
        <v>98</v>
      </c>
      <c r="C109" s="114" t="s">
        <v>132</v>
      </c>
      <c r="D109" s="113">
        <v>2537</v>
      </c>
      <c r="E109" s="115">
        <v>2</v>
      </c>
      <c r="F109" s="116">
        <v>8</v>
      </c>
      <c r="G109" s="116">
        <v>250</v>
      </c>
      <c r="H109" s="117">
        <v>1059.8699999999999</v>
      </c>
      <c r="I109" s="117">
        <f>J109-H109</f>
        <v>2634.35</v>
      </c>
      <c r="J109" s="117">
        <v>3694.22</v>
      </c>
      <c r="K109" s="118">
        <v>0</v>
      </c>
      <c r="L109" s="119">
        <f t="shared" si="4"/>
        <v>3694.22</v>
      </c>
    </row>
    <row r="110" spans="2:12">
      <c r="B110" s="129">
        <v>99</v>
      </c>
      <c r="C110" s="123" t="s">
        <v>133</v>
      </c>
      <c r="D110" s="129">
        <v>2552</v>
      </c>
      <c r="E110" s="115">
        <v>5</v>
      </c>
      <c r="F110" s="130">
        <v>8</v>
      </c>
      <c r="G110" s="130">
        <v>250</v>
      </c>
      <c r="H110" s="120">
        <v>3705.38</v>
      </c>
      <c r="I110" s="120">
        <f>J110-H110</f>
        <v>5440.62</v>
      </c>
      <c r="J110" s="120">
        <v>9146</v>
      </c>
      <c r="K110" s="121">
        <v>0</v>
      </c>
      <c r="L110" s="119">
        <f t="shared" si="4"/>
        <v>9146</v>
      </c>
    </row>
    <row r="111" spans="2:12">
      <c r="B111" s="104" t="s">
        <v>134</v>
      </c>
      <c r="C111" s="105"/>
      <c r="D111" s="106"/>
      <c r="E111" s="107"/>
      <c r="F111" s="108"/>
      <c r="G111" s="108"/>
      <c r="H111" s="109"/>
      <c r="I111" s="109"/>
      <c r="J111" s="109"/>
      <c r="K111" s="110"/>
      <c r="L111" s="111"/>
    </row>
    <row r="112" spans="2:12">
      <c r="B112" s="113">
        <v>100</v>
      </c>
      <c r="C112" s="114" t="s">
        <v>135</v>
      </c>
      <c r="D112" s="113">
        <v>2540</v>
      </c>
      <c r="E112" s="115">
        <v>6</v>
      </c>
      <c r="F112" s="116">
        <v>8</v>
      </c>
      <c r="G112" s="116">
        <v>250</v>
      </c>
      <c r="H112" s="117">
        <f>656.71+935.96+225.04+168.24+423.92</f>
        <v>2409.87</v>
      </c>
      <c r="I112" s="117">
        <f t="shared" ref="I112:I118" si="5">J112-H112</f>
        <v>17205.210000000003</v>
      </c>
      <c r="J112" s="117">
        <v>19615.080000000002</v>
      </c>
      <c r="K112" s="118">
        <v>0</v>
      </c>
      <c r="L112" s="119">
        <f t="shared" si="4"/>
        <v>19615.080000000002</v>
      </c>
    </row>
    <row r="113" spans="2:12">
      <c r="B113" s="113">
        <v>101</v>
      </c>
      <c r="C113" s="114" t="s">
        <v>136</v>
      </c>
      <c r="D113" s="113">
        <v>2540</v>
      </c>
      <c r="E113" s="115">
        <v>2</v>
      </c>
      <c r="F113" s="116">
        <v>5</v>
      </c>
      <c r="G113" s="116">
        <v>250</v>
      </c>
      <c r="H113" s="117">
        <f>96.52+146.5</f>
        <v>243.01999999999998</v>
      </c>
      <c r="I113" s="117">
        <f t="shared" si="5"/>
        <v>3559.98</v>
      </c>
      <c r="J113" s="117">
        <v>3803</v>
      </c>
      <c r="K113" s="118">
        <v>0</v>
      </c>
      <c r="L113" s="119">
        <f t="shared" si="4"/>
        <v>3803</v>
      </c>
    </row>
    <row r="114" spans="2:12">
      <c r="B114" s="113">
        <v>102</v>
      </c>
      <c r="C114" s="114" t="s">
        <v>137</v>
      </c>
      <c r="D114" s="113">
        <v>2540</v>
      </c>
      <c r="E114" s="115">
        <v>1</v>
      </c>
      <c r="F114" s="116">
        <v>1</v>
      </c>
      <c r="G114" s="116">
        <v>250</v>
      </c>
      <c r="H114" s="117">
        <v>50</v>
      </c>
      <c r="I114" s="117">
        <f t="shared" si="5"/>
        <v>300</v>
      </c>
      <c r="J114" s="117">
        <v>350</v>
      </c>
      <c r="K114" s="118">
        <v>0</v>
      </c>
      <c r="L114" s="119">
        <f t="shared" si="4"/>
        <v>350</v>
      </c>
    </row>
    <row r="115" spans="2:12">
      <c r="B115" s="113">
        <v>103</v>
      </c>
      <c r="C115" s="114" t="s">
        <v>138</v>
      </c>
      <c r="D115" s="113">
        <v>2537</v>
      </c>
      <c r="E115" s="115">
        <v>6</v>
      </c>
      <c r="F115" s="116">
        <v>8</v>
      </c>
      <c r="G115" s="116">
        <v>250</v>
      </c>
      <c r="H115" s="117">
        <f>506.35+444.26+679.89+246.95+454.66</f>
        <v>2332.11</v>
      </c>
      <c r="I115" s="117">
        <f t="shared" si="5"/>
        <v>7407.5499999999993</v>
      </c>
      <c r="J115" s="117">
        <v>9739.66</v>
      </c>
      <c r="K115" s="118">
        <v>0</v>
      </c>
      <c r="L115" s="119">
        <f t="shared" si="4"/>
        <v>9739.66</v>
      </c>
    </row>
    <row r="116" spans="2:12">
      <c r="B116" s="113">
        <v>104</v>
      </c>
      <c r="C116" s="114" t="s">
        <v>139</v>
      </c>
      <c r="D116" s="113">
        <v>2539</v>
      </c>
      <c r="E116" s="115">
        <v>2</v>
      </c>
      <c r="F116" s="116">
        <v>5</v>
      </c>
      <c r="G116" s="116">
        <v>250</v>
      </c>
      <c r="H116" s="117">
        <f>77.85+112.67</f>
        <v>190.51999999999998</v>
      </c>
      <c r="I116" s="117">
        <f t="shared" si="5"/>
        <v>2441.48</v>
      </c>
      <c r="J116" s="117">
        <v>2632</v>
      </c>
      <c r="K116" s="118">
        <v>0</v>
      </c>
      <c r="L116" s="119">
        <f t="shared" si="4"/>
        <v>2632</v>
      </c>
    </row>
    <row r="117" spans="2:12">
      <c r="B117" s="113">
        <v>105</v>
      </c>
      <c r="C117" s="114" t="s">
        <v>140</v>
      </c>
      <c r="D117" s="113">
        <v>2527</v>
      </c>
      <c r="E117" s="115">
        <v>1</v>
      </c>
      <c r="F117" s="116">
        <v>5</v>
      </c>
      <c r="G117" s="116">
        <v>250</v>
      </c>
      <c r="H117" s="117">
        <f>139.55</f>
        <v>139.55000000000001</v>
      </c>
      <c r="I117" s="117">
        <f t="shared" si="5"/>
        <v>2047.45</v>
      </c>
      <c r="J117" s="117">
        <v>2187</v>
      </c>
      <c r="K117" s="118">
        <v>0</v>
      </c>
      <c r="L117" s="119">
        <f t="shared" si="4"/>
        <v>2187</v>
      </c>
    </row>
    <row r="118" spans="2:12">
      <c r="B118" s="113">
        <v>106</v>
      </c>
      <c r="C118" s="114" t="s">
        <v>141</v>
      </c>
      <c r="D118" s="113">
        <v>2551</v>
      </c>
      <c r="E118" s="115">
        <v>1</v>
      </c>
      <c r="F118" s="116">
        <v>5</v>
      </c>
      <c r="G118" s="116">
        <v>250</v>
      </c>
      <c r="H118" s="117">
        <v>67.91</v>
      </c>
      <c r="I118" s="117">
        <f t="shared" si="5"/>
        <v>2194.09</v>
      </c>
      <c r="J118" s="117">
        <v>2262</v>
      </c>
      <c r="K118" s="118">
        <v>0</v>
      </c>
      <c r="L118" s="119">
        <f t="shared" si="4"/>
        <v>2262</v>
      </c>
    </row>
    <row r="119" spans="2:12">
      <c r="B119" s="104" t="s">
        <v>142</v>
      </c>
      <c r="C119" s="105"/>
      <c r="D119" s="106"/>
      <c r="E119" s="107"/>
      <c r="F119" s="108"/>
      <c r="G119" s="108"/>
      <c r="H119" s="109"/>
      <c r="I119" s="109"/>
      <c r="J119" s="109"/>
      <c r="K119" s="110"/>
      <c r="L119" s="111"/>
    </row>
    <row r="120" spans="2:12">
      <c r="B120" s="113">
        <v>107</v>
      </c>
      <c r="C120" s="114" t="s">
        <v>143</v>
      </c>
      <c r="D120" s="113">
        <v>2537</v>
      </c>
      <c r="E120" s="115">
        <v>3</v>
      </c>
      <c r="F120" s="116">
        <v>8</v>
      </c>
      <c r="G120" s="116">
        <v>250</v>
      </c>
      <c r="H120" s="117">
        <f>522.18+359.06+532.29</f>
        <v>1413.53</v>
      </c>
      <c r="I120" s="117">
        <f t="shared" ref="I120:I128" si="6">J120-H120</f>
        <v>2248.1099999999997</v>
      </c>
      <c r="J120" s="117">
        <v>3661.64</v>
      </c>
      <c r="K120" s="118">
        <v>0</v>
      </c>
      <c r="L120" s="119">
        <f t="shared" si="4"/>
        <v>3661.64</v>
      </c>
    </row>
    <row r="121" spans="2:12">
      <c r="B121" s="113">
        <v>108</v>
      </c>
      <c r="C121" s="114" t="s">
        <v>144</v>
      </c>
      <c r="D121" s="113">
        <v>2537</v>
      </c>
      <c r="E121" s="115">
        <v>2</v>
      </c>
      <c r="F121" s="116">
        <v>8</v>
      </c>
      <c r="G121" s="116">
        <v>250</v>
      </c>
      <c r="H121" s="117">
        <f>502.64+573.56</f>
        <v>1076.1999999999998</v>
      </c>
      <c r="I121" s="117">
        <f t="shared" si="6"/>
        <v>2904.3</v>
      </c>
      <c r="J121" s="117">
        <v>3980.5</v>
      </c>
      <c r="K121" s="118">
        <v>0</v>
      </c>
      <c r="L121" s="119">
        <f t="shared" si="4"/>
        <v>3980.5</v>
      </c>
    </row>
    <row r="122" spans="2:12">
      <c r="B122" s="113">
        <v>109</v>
      </c>
      <c r="C122" s="114" t="s">
        <v>145</v>
      </c>
      <c r="D122" s="113">
        <v>2537</v>
      </c>
      <c r="E122" s="115">
        <v>1</v>
      </c>
      <c r="F122" s="116">
        <v>1</v>
      </c>
      <c r="G122" s="116">
        <v>250</v>
      </c>
      <c r="H122" s="117">
        <v>37.909999999999997</v>
      </c>
      <c r="I122" s="117">
        <f t="shared" si="6"/>
        <v>456.09000000000003</v>
      </c>
      <c r="J122" s="117">
        <v>494</v>
      </c>
      <c r="K122" s="118">
        <v>0</v>
      </c>
      <c r="L122" s="119">
        <f t="shared" si="4"/>
        <v>494</v>
      </c>
    </row>
    <row r="123" spans="2:12">
      <c r="B123" s="113">
        <v>110</v>
      </c>
      <c r="C123" s="114" t="s">
        <v>146</v>
      </c>
      <c r="D123" s="113">
        <v>2535</v>
      </c>
      <c r="E123" s="115">
        <v>1</v>
      </c>
      <c r="F123" s="116">
        <v>1</v>
      </c>
      <c r="G123" s="116">
        <v>250</v>
      </c>
      <c r="H123" s="121">
        <v>0</v>
      </c>
      <c r="I123" s="117">
        <f t="shared" si="6"/>
        <v>115.5</v>
      </c>
      <c r="J123" s="117">
        <v>115.5</v>
      </c>
      <c r="K123" s="118">
        <v>0</v>
      </c>
      <c r="L123" s="119">
        <f t="shared" si="4"/>
        <v>115.5</v>
      </c>
    </row>
    <row r="124" spans="2:12">
      <c r="B124" s="113">
        <v>111</v>
      </c>
      <c r="C124" s="114" t="s">
        <v>147</v>
      </c>
      <c r="D124" s="113">
        <v>2535</v>
      </c>
      <c r="E124" s="115">
        <v>1</v>
      </c>
      <c r="F124" s="116">
        <v>1</v>
      </c>
      <c r="G124" s="116">
        <v>250</v>
      </c>
      <c r="H124" s="121">
        <v>0</v>
      </c>
      <c r="I124" s="117">
        <f t="shared" si="6"/>
        <v>105</v>
      </c>
      <c r="J124" s="117">
        <v>105</v>
      </c>
      <c r="K124" s="118">
        <v>0</v>
      </c>
      <c r="L124" s="119">
        <f t="shared" si="4"/>
        <v>105</v>
      </c>
    </row>
    <row r="125" spans="2:12">
      <c r="B125" s="113">
        <v>112</v>
      </c>
      <c r="C125" s="114" t="s">
        <v>148</v>
      </c>
      <c r="D125" s="113">
        <v>2548</v>
      </c>
      <c r="E125" s="115">
        <v>1</v>
      </c>
      <c r="F125" s="116">
        <v>1</v>
      </c>
      <c r="G125" s="116">
        <v>250</v>
      </c>
      <c r="H125" s="121">
        <v>0</v>
      </c>
      <c r="I125" s="117">
        <f t="shared" si="6"/>
        <v>18</v>
      </c>
      <c r="J125" s="117">
        <v>18</v>
      </c>
      <c r="K125" s="118">
        <v>0</v>
      </c>
      <c r="L125" s="119">
        <f t="shared" si="4"/>
        <v>18</v>
      </c>
    </row>
    <row r="126" spans="2:12">
      <c r="B126" s="113">
        <v>113</v>
      </c>
      <c r="C126" s="114" t="s">
        <v>149</v>
      </c>
      <c r="D126" s="113">
        <v>2535</v>
      </c>
      <c r="E126" s="115">
        <v>1</v>
      </c>
      <c r="F126" s="116">
        <v>1</v>
      </c>
      <c r="G126" s="116">
        <v>250</v>
      </c>
      <c r="H126" s="121">
        <v>0</v>
      </c>
      <c r="I126" s="117">
        <f t="shared" si="6"/>
        <v>155.4</v>
      </c>
      <c r="J126" s="117">
        <v>155.4</v>
      </c>
      <c r="K126" s="118">
        <v>0</v>
      </c>
      <c r="L126" s="119">
        <f t="shared" si="4"/>
        <v>155.4</v>
      </c>
    </row>
    <row r="127" spans="2:12">
      <c r="B127" s="113">
        <v>114</v>
      </c>
      <c r="C127" s="114" t="s">
        <v>150</v>
      </c>
      <c r="D127" s="113">
        <v>2535</v>
      </c>
      <c r="E127" s="115">
        <v>1</v>
      </c>
      <c r="F127" s="116">
        <v>1</v>
      </c>
      <c r="G127" s="116">
        <v>250</v>
      </c>
      <c r="H127" s="121">
        <v>0</v>
      </c>
      <c r="I127" s="117">
        <f t="shared" si="6"/>
        <v>144</v>
      </c>
      <c r="J127" s="117">
        <v>144</v>
      </c>
      <c r="K127" s="118">
        <v>0</v>
      </c>
      <c r="L127" s="119">
        <f t="shared" si="4"/>
        <v>144</v>
      </c>
    </row>
    <row r="128" spans="2:12">
      <c r="B128" s="113">
        <v>115</v>
      </c>
      <c r="C128" s="114" t="s">
        <v>151</v>
      </c>
      <c r="D128" s="113">
        <v>2548</v>
      </c>
      <c r="E128" s="115">
        <v>1</v>
      </c>
      <c r="F128" s="116">
        <v>1</v>
      </c>
      <c r="G128" s="116">
        <v>250</v>
      </c>
      <c r="H128" s="121">
        <v>0</v>
      </c>
      <c r="I128" s="117">
        <f t="shared" si="6"/>
        <v>48</v>
      </c>
      <c r="J128" s="117">
        <v>48</v>
      </c>
      <c r="K128" s="118">
        <v>0</v>
      </c>
      <c r="L128" s="119">
        <f t="shared" si="4"/>
        <v>48</v>
      </c>
    </row>
    <row r="129" spans="2:12">
      <c r="B129" s="104" t="s">
        <v>152</v>
      </c>
      <c r="C129" s="105"/>
      <c r="D129" s="106"/>
      <c r="E129" s="107"/>
      <c r="F129" s="108"/>
      <c r="G129" s="108"/>
      <c r="H129" s="109"/>
      <c r="I129" s="109"/>
      <c r="J129" s="109"/>
      <c r="K129" s="110"/>
      <c r="L129" s="111"/>
    </row>
    <row r="130" spans="2:12">
      <c r="B130" s="113">
        <v>116</v>
      </c>
      <c r="C130" s="114" t="s">
        <v>153</v>
      </c>
      <c r="D130" s="113">
        <v>2537</v>
      </c>
      <c r="E130" s="115">
        <v>6</v>
      </c>
      <c r="F130" s="116">
        <v>8</v>
      </c>
      <c r="G130" s="116">
        <v>250</v>
      </c>
      <c r="H130" s="120">
        <f>564.35+749.91+615.23+754.6+909.69</f>
        <v>3593.78</v>
      </c>
      <c r="I130" s="120">
        <f>J130-H130</f>
        <v>4045.6299999999997</v>
      </c>
      <c r="J130" s="120">
        <v>7639.41</v>
      </c>
      <c r="K130" s="121">
        <v>0</v>
      </c>
      <c r="L130" s="119">
        <f t="shared" si="4"/>
        <v>7639.41</v>
      </c>
    </row>
    <row r="131" spans="2:12">
      <c r="B131" s="104" t="s">
        <v>154</v>
      </c>
      <c r="C131" s="105"/>
      <c r="D131" s="106"/>
      <c r="E131" s="107"/>
      <c r="F131" s="108"/>
      <c r="G131" s="108"/>
      <c r="H131" s="109"/>
      <c r="I131" s="109"/>
      <c r="J131" s="109"/>
      <c r="K131" s="110"/>
      <c r="L131" s="111"/>
    </row>
    <row r="132" spans="2:12">
      <c r="B132" s="129">
        <v>117</v>
      </c>
      <c r="C132" s="123" t="s">
        <v>155</v>
      </c>
      <c r="D132" s="129">
        <v>2552</v>
      </c>
      <c r="E132" s="115">
        <v>4</v>
      </c>
      <c r="F132" s="130">
        <v>8</v>
      </c>
      <c r="G132" s="130">
        <v>250</v>
      </c>
      <c r="H132" s="120">
        <f>210.99+868.13+1008.35+888.35</f>
        <v>2975.8199999999997</v>
      </c>
      <c r="I132" s="120">
        <f>J132-H132</f>
        <v>1904.1800000000003</v>
      </c>
      <c r="J132" s="120">
        <v>4880</v>
      </c>
      <c r="K132" s="121">
        <v>0</v>
      </c>
      <c r="L132" s="119">
        <f t="shared" si="4"/>
        <v>4880</v>
      </c>
    </row>
    <row r="133" spans="2:12">
      <c r="B133" s="104" t="s">
        <v>156</v>
      </c>
      <c r="C133" s="105"/>
      <c r="D133" s="106"/>
      <c r="E133" s="107"/>
      <c r="F133" s="108"/>
      <c r="G133" s="108"/>
      <c r="H133" s="109"/>
      <c r="I133" s="109"/>
      <c r="J133" s="109"/>
      <c r="K133" s="110"/>
      <c r="L133" s="111"/>
    </row>
    <row r="134" spans="2:12">
      <c r="B134" s="113">
        <v>118</v>
      </c>
      <c r="C134" s="114" t="s">
        <v>157</v>
      </c>
      <c r="D134" s="113">
        <v>2534</v>
      </c>
      <c r="E134" s="115">
        <v>4</v>
      </c>
      <c r="F134" s="116">
        <v>8</v>
      </c>
      <c r="G134" s="116">
        <v>250</v>
      </c>
      <c r="H134" s="117">
        <f>495.49+127.09+472.32</f>
        <v>1094.9000000000001</v>
      </c>
      <c r="I134" s="117">
        <f>J134-H134</f>
        <v>4374.75</v>
      </c>
      <c r="J134" s="117">
        <v>5469.65</v>
      </c>
      <c r="K134" s="118">
        <v>0</v>
      </c>
      <c r="L134" s="119">
        <f t="shared" si="4"/>
        <v>5469.65</v>
      </c>
    </row>
    <row r="135" spans="2:12">
      <c r="B135" s="124">
        <v>119</v>
      </c>
      <c r="C135" s="125" t="s">
        <v>158</v>
      </c>
      <c r="D135" s="124">
        <v>2558</v>
      </c>
      <c r="E135" s="124">
        <v>4</v>
      </c>
      <c r="F135" s="126">
        <v>8</v>
      </c>
      <c r="G135" s="126">
        <v>250</v>
      </c>
      <c r="H135" s="127">
        <v>2172</v>
      </c>
      <c r="I135" s="127">
        <f>J135-H135</f>
        <v>2850.5</v>
      </c>
      <c r="J135" s="127">
        <v>5022.5</v>
      </c>
      <c r="K135" s="131">
        <v>0</v>
      </c>
      <c r="L135" s="128">
        <f>SUM(J135,K135)</f>
        <v>5022.5</v>
      </c>
    </row>
    <row r="136" spans="2:12">
      <c r="B136" s="104" t="s">
        <v>159</v>
      </c>
      <c r="C136" s="105"/>
      <c r="D136" s="106"/>
      <c r="E136" s="107"/>
      <c r="F136" s="108"/>
      <c r="G136" s="108"/>
      <c r="H136" s="109"/>
      <c r="I136" s="109"/>
      <c r="J136" s="109"/>
      <c r="K136" s="110"/>
      <c r="L136" s="111"/>
    </row>
    <row r="137" spans="2:12">
      <c r="B137" s="129">
        <v>120</v>
      </c>
      <c r="C137" s="123" t="s">
        <v>160</v>
      </c>
      <c r="D137" s="129">
        <v>2553</v>
      </c>
      <c r="E137" s="115">
        <v>3</v>
      </c>
      <c r="F137" s="130">
        <v>8</v>
      </c>
      <c r="G137" s="130">
        <v>250</v>
      </c>
      <c r="H137" s="120">
        <v>2727.73</v>
      </c>
      <c r="I137" s="120">
        <f>J137-H137</f>
        <v>6795.27</v>
      </c>
      <c r="J137" s="120">
        <v>9523</v>
      </c>
      <c r="K137" s="132"/>
      <c r="L137" s="119">
        <f t="shared" si="4"/>
        <v>9523</v>
      </c>
    </row>
    <row r="138" spans="2:12">
      <c r="B138" s="104" t="s">
        <v>161</v>
      </c>
      <c r="C138" s="105"/>
      <c r="D138" s="106"/>
      <c r="E138" s="107"/>
      <c r="F138" s="108"/>
      <c r="G138" s="108"/>
      <c r="H138" s="109"/>
      <c r="I138" s="109"/>
      <c r="J138" s="109"/>
      <c r="K138" s="110"/>
      <c r="L138" s="111"/>
    </row>
    <row r="139" spans="2:12">
      <c r="B139" s="129">
        <v>121</v>
      </c>
      <c r="C139" s="123" t="s">
        <v>162</v>
      </c>
      <c r="D139" s="129">
        <v>2553</v>
      </c>
      <c r="E139" s="115">
        <v>3</v>
      </c>
      <c r="F139" s="130">
        <v>8</v>
      </c>
      <c r="G139" s="130">
        <v>250</v>
      </c>
      <c r="H139" s="120">
        <f>488.84+144+183.06</f>
        <v>815.89999999999986</v>
      </c>
      <c r="I139" s="120">
        <f>J139-H139</f>
        <v>4746.6000000000004</v>
      </c>
      <c r="J139" s="120">
        <v>5562.5</v>
      </c>
      <c r="K139" s="121">
        <v>0</v>
      </c>
      <c r="L139" s="119">
        <f>SUM(J139,K139)</f>
        <v>5562.5</v>
      </c>
    </row>
    <row r="140" spans="2:12">
      <c r="B140" s="133" t="s">
        <v>163</v>
      </c>
      <c r="C140" s="134"/>
      <c r="D140" s="134"/>
      <c r="E140" s="135"/>
      <c r="F140" s="134"/>
      <c r="G140" s="136"/>
      <c r="H140" s="137">
        <f>SUM(H8:H139)</f>
        <v>95133.171999999977</v>
      </c>
      <c r="I140" s="137">
        <f>SUM(I8:I139)</f>
        <v>243486.80600000001</v>
      </c>
      <c r="J140" s="137">
        <f>SUM(J8:J139)</f>
        <v>338619.978</v>
      </c>
      <c r="K140" s="137">
        <f>SUM(K8:K139)</f>
        <v>10034.630000000001</v>
      </c>
      <c r="L140" s="137">
        <f>SUM(L8:L139)</f>
        <v>348654.60800000001</v>
      </c>
    </row>
  </sheetData>
  <pageMargins left="0.64" right="0.16" top="0.72" bottom="0.4" header="0.5" footer="0.36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view="pageBreakPreview" zoomScale="70" zoomScaleNormal="100" zoomScaleSheetLayoutView="70" workbookViewId="0">
      <selection activeCell="E12" sqref="E12"/>
    </sheetView>
  </sheetViews>
  <sheetFormatPr defaultColWidth="9" defaultRowHeight="14.4"/>
  <cols>
    <col min="1" max="1" width="31.21875" style="138" customWidth="1"/>
    <col min="2" max="2" width="21.44140625" style="138" customWidth="1"/>
    <col min="3" max="3" width="21.88671875" style="138" customWidth="1"/>
    <col min="4" max="4" width="9" style="138"/>
    <col min="5" max="5" width="44.33203125" style="138" customWidth="1"/>
    <col min="6" max="16384" width="9" style="138"/>
  </cols>
  <sheetData>
    <row r="2" spans="1:5" ht="24" customHeight="1">
      <c r="A2" s="183" t="s">
        <v>164</v>
      </c>
      <c r="B2" s="183"/>
      <c r="C2" s="183"/>
      <c r="D2" s="183"/>
      <c r="E2" s="183"/>
    </row>
    <row r="3" spans="1:5" ht="27" customHeight="1" thickBot="1">
      <c r="A3" s="183" t="s">
        <v>165</v>
      </c>
      <c r="B3" s="183"/>
      <c r="C3" s="183"/>
      <c r="D3" s="183"/>
      <c r="E3" s="183"/>
    </row>
    <row r="4" spans="1:5" s="144" customFormat="1" ht="47.4" thickBot="1">
      <c r="A4" s="139" t="s">
        <v>166</v>
      </c>
      <c r="B4" s="140" t="s">
        <v>167</v>
      </c>
      <c r="C4" s="141" t="s">
        <v>168</v>
      </c>
      <c r="D4" s="142" t="s">
        <v>169</v>
      </c>
      <c r="E4" s="143" t="s">
        <v>3</v>
      </c>
    </row>
    <row r="5" spans="1:5" s="149" customFormat="1" ht="27" customHeight="1" thickBot="1">
      <c r="A5" s="145" t="s">
        <v>170</v>
      </c>
      <c r="B5" s="146">
        <v>0.5081</v>
      </c>
      <c r="C5" s="147"/>
      <c r="D5" s="148" t="s">
        <v>171</v>
      </c>
      <c r="E5" s="147">
        <f>B5*C5</f>
        <v>0</v>
      </c>
    </row>
    <row r="6" spans="1:5" s="152" customFormat="1" ht="27" customHeight="1" thickBot="1">
      <c r="A6" s="153" t="s">
        <v>172</v>
      </c>
      <c r="B6" s="154">
        <v>0.70430000000000004</v>
      </c>
      <c r="C6" s="176"/>
      <c r="D6" s="148" t="s">
        <v>226</v>
      </c>
      <c r="E6" s="150">
        <f>B6*C6</f>
        <v>0</v>
      </c>
    </row>
    <row r="7" spans="1:5" s="149" customFormat="1" ht="27" customHeight="1" thickBot="1">
      <c r="A7" s="153" t="s">
        <v>173</v>
      </c>
      <c r="B7" s="154">
        <v>0.2722</v>
      </c>
      <c r="C7" s="147"/>
      <c r="D7" s="148" t="s">
        <v>171</v>
      </c>
      <c r="E7" s="147">
        <f>B7*C7</f>
        <v>0</v>
      </c>
    </row>
    <row r="8" spans="1:5" s="152" customFormat="1" ht="24" thickBot="1">
      <c r="A8" s="162" t="s">
        <v>174</v>
      </c>
      <c r="B8" s="163">
        <v>0.52780000000000005</v>
      </c>
      <c r="C8" s="176"/>
      <c r="D8" s="148" t="s">
        <v>175</v>
      </c>
      <c r="E8" s="150">
        <f>B8*C8</f>
        <v>0</v>
      </c>
    </row>
    <row r="9" spans="1:5" s="149" customFormat="1" ht="47.4" thickBot="1">
      <c r="A9" s="173" t="s">
        <v>176</v>
      </c>
      <c r="B9" s="174">
        <v>0.66620000000000001</v>
      </c>
      <c r="C9" s="150"/>
      <c r="D9" s="151" t="s">
        <v>177</v>
      </c>
      <c r="E9" s="147">
        <f>B9*C9</f>
        <v>0</v>
      </c>
    </row>
    <row r="10" spans="1:5" ht="24" thickBot="1">
      <c r="A10" s="155" t="s">
        <v>178</v>
      </c>
      <c r="B10" s="155"/>
      <c r="C10" s="156"/>
      <c r="D10" s="157"/>
      <c r="E10" s="157"/>
    </row>
    <row r="11" spans="1:5" ht="24" thickBot="1">
      <c r="A11" s="158" t="s">
        <v>179</v>
      </c>
      <c r="B11" s="159">
        <v>2</v>
      </c>
      <c r="C11" s="157"/>
      <c r="D11" s="160" t="s">
        <v>177</v>
      </c>
      <c r="E11" s="157">
        <f t="shared" ref="E11:E22" si="0">B11*C11</f>
        <v>0</v>
      </c>
    </row>
    <row r="12" spans="1:5" ht="24" thickBot="1">
      <c r="A12" s="158" t="s">
        <v>180</v>
      </c>
      <c r="B12" s="159">
        <v>2.93</v>
      </c>
      <c r="C12" s="157"/>
      <c r="D12" s="160" t="s">
        <v>177</v>
      </c>
      <c r="E12" s="157">
        <f t="shared" si="0"/>
        <v>0</v>
      </c>
    </row>
    <row r="13" spans="1:5" ht="24" thickBot="1">
      <c r="A13" s="158" t="s">
        <v>181</v>
      </c>
      <c r="B13" s="159">
        <v>2.5299999999999998</v>
      </c>
      <c r="C13" s="157"/>
      <c r="D13" s="160" t="s">
        <v>177</v>
      </c>
      <c r="E13" s="157">
        <f t="shared" si="0"/>
        <v>0</v>
      </c>
    </row>
    <row r="14" spans="1:5" ht="24" thickBot="1">
      <c r="A14" s="158" t="s">
        <v>182</v>
      </c>
      <c r="B14" s="159">
        <v>4</v>
      </c>
      <c r="C14" s="157"/>
      <c r="D14" s="160" t="s">
        <v>177</v>
      </c>
      <c r="E14" s="157">
        <f t="shared" si="0"/>
        <v>0</v>
      </c>
    </row>
    <row r="15" spans="1:5" ht="24" customHeight="1" thickBot="1">
      <c r="A15" s="158" t="s">
        <v>183</v>
      </c>
      <c r="B15" s="159">
        <v>3.27</v>
      </c>
      <c r="C15" s="157"/>
      <c r="D15" s="160" t="s">
        <v>177</v>
      </c>
      <c r="E15" s="157">
        <f t="shared" si="0"/>
        <v>0</v>
      </c>
    </row>
    <row r="16" spans="1:5" ht="24" thickBot="1">
      <c r="A16" s="158" t="s">
        <v>184</v>
      </c>
      <c r="B16" s="159">
        <v>3.13</v>
      </c>
      <c r="C16" s="157"/>
      <c r="D16" s="160" t="s">
        <v>177</v>
      </c>
      <c r="E16" s="157">
        <f t="shared" si="0"/>
        <v>0</v>
      </c>
    </row>
    <row r="17" spans="1:5" ht="26.25" customHeight="1" thickBot="1">
      <c r="A17" s="158" t="s">
        <v>185</v>
      </c>
      <c r="B17" s="159">
        <v>2.3199999999999998</v>
      </c>
      <c r="C17" s="157"/>
      <c r="D17" s="160" t="s">
        <v>177</v>
      </c>
      <c r="E17" s="157">
        <f t="shared" si="0"/>
        <v>0</v>
      </c>
    </row>
    <row r="18" spans="1:5" ht="47.4" thickBot="1">
      <c r="A18" s="158" t="s">
        <v>186</v>
      </c>
      <c r="B18" s="159">
        <v>0</v>
      </c>
      <c r="C18" s="157"/>
      <c r="D18" s="160" t="s">
        <v>177</v>
      </c>
      <c r="E18" s="157">
        <f t="shared" si="0"/>
        <v>0</v>
      </c>
    </row>
    <row r="19" spans="1:5" ht="45.75" customHeight="1" thickBot="1">
      <c r="A19" s="158" t="s">
        <v>187</v>
      </c>
      <c r="B19" s="159">
        <v>0.25519999999999998</v>
      </c>
      <c r="C19" s="157"/>
      <c r="D19" s="160" t="s">
        <v>177</v>
      </c>
      <c r="E19" s="157">
        <f t="shared" si="0"/>
        <v>0</v>
      </c>
    </row>
    <row r="20" spans="1:5" ht="141" customHeight="1" thickBot="1">
      <c r="A20" s="158" t="s">
        <v>188</v>
      </c>
      <c r="B20" s="161" t="s">
        <v>189</v>
      </c>
      <c r="C20" s="157"/>
      <c r="D20" s="160" t="s">
        <v>190</v>
      </c>
      <c r="E20" s="157">
        <f t="shared" si="0"/>
        <v>0</v>
      </c>
    </row>
    <row r="21" spans="1:5" ht="162.75" customHeight="1" thickBot="1">
      <c r="A21" s="158" t="s">
        <v>191</v>
      </c>
      <c r="B21" s="161" t="s">
        <v>192</v>
      </c>
      <c r="C21" s="157"/>
      <c r="D21" s="160" t="s">
        <v>190</v>
      </c>
      <c r="E21" s="157">
        <f t="shared" si="0"/>
        <v>0</v>
      </c>
    </row>
    <row r="22" spans="1:5" ht="165.75" customHeight="1" thickBot="1">
      <c r="A22" s="158" t="s">
        <v>193</v>
      </c>
      <c r="B22" s="161" t="s">
        <v>194</v>
      </c>
      <c r="C22" s="157"/>
      <c r="D22" s="160" t="s">
        <v>190</v>
      </c>
      <c r="E22" s="157">
        <f t="shared" si="0"/>
        <v>0</v>
      </c>
    </row>
    <row r="23" spans="1:5" ht="24" thickBot="1">
      <c r="A23" s="184" t="s">
        <v>195</v>
      </c>
      <c r="B23" s="185"/>
      <c r="C23" s="157"/>
      <c r="D23" s="157"/>
      <c r="E23" s="157"/>
    </row>
    <row r="24" spans="1:5" s="149" customFormat="1" ht="24" thickBot="1">
      <c r="A24" s="162" t="s">
        <v>0</v>
      </c>
      <c r="B24" s="163">
        <v>2.7446000000000002</v>
      </c>
      <c r="C24" s="147"/>
      <c r="D24" s="148" t="s">
        <v>190</v>
      </c>
      <c r="E24" s="147">
        <f>B24*C24</f>
        <v>0</v>
      </c>
    </row>
    <row r="25" spans="1:5" s="149" customFormat="1" ht="24" thickBot="1">
      <c r="A25" s="162" t="s">
        <v>196</v>
      </c>
      <c r="B25" s="163">
        <v>2.1896</v>
      </c>
      <c r="C25" s="147"/>
      <c r="D25" s="148" t="s">
        <v>190</v>
      </c>
      <c r="E25" s="147">
        <f>B25*C25</f>
        <v>0</v>
      </c>
    </row>
    <row r="26" spans="1:5" s="149" customFormat="1" ht="24" thickBot="1">
      <c r="A26" s="162" t="s">
        <v>197</v>
      </c>
      <c r="B26" s="163">
        <v>2.1896</v>
      </c>
      <c r="C26" s="147"/>
      <c r="D26" s="148" t="s">
        <v>190</v>
      </c>
      <c r="E26" s="147">
        <f>B26*C26</f>
        <v>0</v>
      </c>
    </row>
    <row r="27" spans="1:5" s="149" customFormat="1" ht="31.5" customHeight="1" thickBot="1">
      <c r="A27" s="162" t="s">
        <v>198</v>
      </c>
      <c r="B27" s="163">
        <v>3.1133000000000002</v>
      </c>
      <c r="C27" s="147"/>
      <c r="D27" s="148" t="s">
        <v>177</v>
      </c>
      <c r="E27" s="147">
        <f>B27*C27</f>
        <v>0</v>
      </c>
    </row>
    <row r="28" spans="1:5" ht="24" thickBot="1">
      <c r="A28" s="184" t="s">
        <v>199</v>
      </c>
      <c r="B28" s="185"/>
      <c r="C28" s="157"/>
      <c r="D28" s="157"/>
      <c r="E28" s="157"/>
    </row>
    <row r="29" spans="1:5" ht="24" thickBot="1">
      <c r="A29" s="158" t="s">
        <v>200</v>
      </c>
      <c r="B29" s="159">
        <v>0.19370000000000001</v>
      </c>
      <c r="C29" s="157"/>
      <c r="D29" s="160" t="s">
        <v>177</v>
      </c>
      <c r="E29" s="157">
        <f>B29*C29</f>
        <v>0</v>
      </c>
    </row>
    <row r="30" spans="1:5" ht="24" thickBot="1">
      <c r="A30" s="158" t="s">
        <v>201</v>
      </c>
      <c r="B30" s="159">
        <v>2.5701999999999998</v>
      </c>
      <c r="C30" s="157"/>
      <c r="D30" s="160" t="s">
        <v>177</v>
      </c>
      <c r="E30" s="157">
        <f>B30*C30</f>
        <v>0</v>
      </c>
    </row>
    <row r="31" spans="1:5" ht="24" thickBot="1">
      <c r="A31" s="164" t="s">
        <v>202</v>
      </c>
      <c r="B31" s="165">
        <v>1.1148</v>
      </c>
      <c r="C31" s="166"/>
      <c r="D31" s="167" t="s">
        <v>177</v>
      </c>
      <c r="E31" s="166">
        <f>B31*C31</f>
        <v>0</v>
      </c>
    </row>
    <row r="32" spans="1:5" ht="27.75" customHeight="1" thickBot="1">
      <c r="A32" s="168" t="s">
        <v>203</v>
      </c>
      <c r="B32" s="169">
        <v>0.46949999999999997</v>
      </c>
      <c r="C32" s="170"/>
      <c r="D32" s="171" t="s">
        <v>177</v>
      </c>
      <c r="E32" s="166">
        <f>B32*C32</f>
        <v>0</v>
      </c>
    </row>
    <row r="33" spans="1:5" ht="24" thickBot="1">
      <c r="A33" s="158" t="s">
        <v>204</v>
      </c>
      <c r="B33" s="159">
        <v>1.3325</v>
      </c>
      <c r="C33" s="172"/>
      <c r="D33" s="160" t="s">
        <v>177</v>
      </c>
      <c r="E33" s="166">
        <f t="shared" ref="E33:E38" si="1">B33*C33</f>
        <v>0</v>
      </c>
    </row>
    <row r="34" spans="1:5" ht="24" thickBot="1">
      <c r="A34" s="158" t="s">
        <v>205</v>
      </c>
      <c r="B34" s="159">
        <v>0.12189999999999999</v>
      </c>
      <c r="C34" s="157"/>
      <c r="D34" s="160" t="s">
        <v>177</v>
      </c>
      <c r="E34" s="166">
        <f t="shared" si="1"/>
        <v>0</v>
      </c>
    </row>
    <row r="35" spans="1:5" ht="24" thickBot="1">
      <c r="A35" s="158" t="s">
        <v>206</v>
      </c>
      <c r="B35" s="159">
        <v>1.2381</v>
      </c>
      <c r="C35" s="157"/>
      <c r="D35" s="160" t="s">
        <v>177</v>
      </c>
      <c r="E35" s="166">
        <f t="shared" si="1"/>
        <v>0</v>
      </c>
    </row>
    <row r="36" spans="1:5" ht="24" thickBot="1">
      <c r="A36" s="158" t="s">
        <v>207</v>
      </c>
      <c r="B36" s="159">
        <v>1.9272</v>
      </c>
      <c r="C36" s="157"/>
      <c r="D36" s="160" t="s">
        <v>177</v>
      </c>
      <c r="E36" s="166">
        <f t="shared" si="1"/>
        <v>0</v>
      </c>
    </row>
    <row r="37" spans="1:5" ht="24" thickBot="1">
      <c r="A37" s="158" t="s">
        <v>208</v>
      </c>
      <c r="B37" s="159">
        <v>0.65039999999999998</v>
      </c>
      <c r="C37" s="157"/>
      <c r="D37" s="160" t="s">
        <v>177</v>
      </c>
      <c r="E37" s="166">
        <f t="shared" si="1"/>
        <v>0</v>
      </c>
    </row>
    <row r="38" spans="1:5" ht="24" thickBot="1">
      <c r="A38" s="158" t="s">
        <v>209</v>
      </c>
      <c r="B38" s="159">
        <v>0.87119999999999997</v>
      </c>
      <c r="C38" s="157"/>
      <c r="D38" s="160" t="s">
        <v>177</v>
      </c>
      <c r="E38" s="166">
        <f t="shared" si="1"/>
        <v>0</v>
      </c>
    </row>
    <row r="39" spans="1:5">
      <c r="B39" s="138" t="s">
        <v>210</v>
      </c>
    </row>
    <row r="40" spans="1:5">
      <c r="B40" s="138" t="s">
        <v>211</v>
      </c>
    </row>
  </sheetData>
  <mergeCells count="4">
    <mergeCell ref="A2:E2"/>
    <mergeCell ref="A3:E3"/>
    <mergeCell ref="A23:B23"/>
    <mergeCell ref="A28:B28"/>
  </mergeCells>
  <pageMargins left="1.299212598425197" right="0.9055118110236221" top="0.74803149606299213" bottom="0.74803149606299213" header="0.31496062992125984" footer="0.31496062992125984"/>
  <pageSetup paperSize="9" scale="56" orientation="portrait" horizontalDpi="4294967293" verticalDpi="300" r:id="rId1"/>
  <rowBreaks count="1" manualBreakCount="1">
    <brk id="22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Normal="100" workbookViewId="0">
      <selection activeCell="I61" sqref="I61"/>
    </sheetView>
  </sheetViews>
  <sheetFormatPr defaultRowHeight="13.2"/>
  <cols>
    <col min="1" max="2" width="12.77734375" style="6" customWidth="1"/>
    <col min="3" max="3" width="12.77734375" style="50" customWidth="1"/>
    <col min="4" max="4" width="12.77734375" style="51" customWidth="1"/>
    <col min="5" max="5" width="12.77734375" style="52" customWidth="1"/>
    <col min="6" max="6" width="12.77734375" style="51" customWidth="1"/>
    <col min="7" max="7" width="12.77734375" style="53" hidden="1" customWidth="1"/>
    <col min="8" max="10" width="8.88671875" style="6"/>
    <col min="11" max="15" width="13.77734375" style="6" customWidth="1"/>
    <col min="16" max="16" width="13.77734375" style="6" hidden="1" customWidth="1"/>
    <col min="17" max="16384" width="8.88671875" style="6"/>
  </cols>
  <sheetData>
    <row r="1" spans="1:16" ht="26.4">
      <c r="A1" s="1" t="s">
        <v>7</v>
      </c>
      <c r="B1" s="1"/>
      <c r="C1" s="2"/>
      <c r="D1" s="3"/>
      <c r="E1" s="4"/>
      <c r="F1" s="3"/>
      <c r="G1" s="5"/>
    </row>
    <row r="2" spans="1:16" ht="26.4">
      <c r="A2" s="7" t="s">
        <v>8</v>
      </c>
      <c r="B2" s="8"/>
      <c r="C2" s="9"/>
      <c r="D2" s="10"/>
      <c r="E2" s="11"/>
      <c r="F2" s="10"/>
      <c r="G2" s="12"/>
    </row>
    <row r="4" spans="1:16" s="19" customFormat="1" ht="93.6">
      <c r="A4" s="13" t="s">
        <v>1</v>
      </c>
      <c r="B4" s="13" t="s">
        <v>2</v>
      </c>
      <c r="C4" s="14" t="s">
        <v>10</v>
      </c>
      <c r="D4" s="15" t="s">
        <v>212</v>
      </c>
      <c r="E4" s="16" t="s">
        <v>218</v>
      </c>
      <c r="F4" s="17" t="s">
        <v>3</v>
      </c>
      <c r="G4" s="18" t="s">
        <v>213</v>
      </c>
      <c r="K4" s="20" t="s">
        <v>4</v>
      </c>
      <c r="L4" s="21" t="s">
        <v>220</v>
      </c>
      <c r="M4" s="21" t="s">
        <v>215</v>
      </c>
      <c r="N4" s="21" t="s">
        <v>216</v>
      </c>
      <c r="O4" s="21" t="s">
        <v>6</v>
      </c>
      <c r="P4" s="21" t="s">
        <v>214</v>
      </c>
    </row>
    <row r="5" spans="1:16" s="19" customFormat="1" ht="23.4" hidden="1">
      <c r="A5" s="180">
        <v>21551</v>
      </c>
      <c r="B5" s="177"/>
      <c r="C5" s="181">
        <v>549.40000000000009</v>
      </c>
      <c r="D5" s="25">
        <v>2.7470000000000003</v>
      </c>
      <c r="E5" s="26">
        <v>6.0807969009407867E-2</v>
      </c>
      <c r="F5" s="27">
        <v>366.01028000000008</v>
      </c>
      <c r="G5" s="178"/>
      <c r="K5" s="20"/>
      <c r="L5" s="21"/>
      <c r="M5" s="21"/>
      <c r="N5" s="21"/>
      <c r="O5" s="21"/>
      <c r="P5" s="21"/>
    </row>
    <row r="6" spans="1:16" s="19" customFormat="1" ht="23.4" hidden="1">
      <c r="A6" s="180">
        <v>21582</v>
      </c>
      <c r="B6" s="179"/>
      <c r="C6" s="182">
        <v>424.96000000000004</v>
      </c>
      <c r="D6" s="25">
        <v>2.1248</v>
      </c>
      <c r="E6" s="26">
        <v>4.7034864416159387E-2</v>
      </c>
      <c r="F6" s="27">
        <v>283.10835200000002</v>
      </c>
      <c r="G6" s="178"/>
      <c r="K6" s="20"/>
      <c r="L6" s="21"/>
      <c r="M6" s="21"/>
      <c r="N6" s="21"/>
      <c r="O6" s="21"/>
      <c r="P6" s="21"/>
    </row>
    <row r="7" spans="1:16" s="19" customFormat="1" ht="23.4" hidden="1">
      <c r="A7" s="180">
        <v>21610</v>
      </c>
      <c r="B7" s="179"/>
      <c r="C7" s="182">
        <v>287.67</v>
      </c>
      <c r="D7" s="25">
        <v>1.43835</v>
      </c>
      <c r="E7" s="26">
        <v>3.1839513004980634E-2</v>
      </c>
      <c r="F7" s="27">
        <v>191.64575400000001</v>
      </c>
      <c r="G7" s="178"/>
      <c r="K7" s="20"/>
      <c r="L7" s="21"/>
      <c r="M7" s="21"/>
      <c r="N7" s="21"/>
      <c r="O7" s="21"/>
      <c r="P7" s="21"/>
    </row>
    <row r="8" spans="1:16" s="19" customFormat="1" ht="23.4" hidden="1">
      <c r="A8" s="180">
        <v>21641</v>
      </c>
      <c r="B8" s="179"/>
      <c r="C8" s="182">
        <v>367.36</v>
      </c>
      <c r="D8" s="25">
        <v>1.8368</v>
      </c>
      <c r="E8" s="26">
        <v>4.065965688987272E-2</v>
      </c>
      <c r="F8" s="27">
        <v>244.73523200000002</v>
      </c>
      <c r="G8" s="178"/>
      <c r="K8" s="20"/>
      <c r="L8" s="21"/>
      <c r="M8" s="21"/>
      <c r="N8" s="21"/>
      <c r="O8" s="21"/>
      <c r="P8" s="21"/>
    </row>
    <row r="9" spans="1:16" s="19" customFormat="1" ht="23.4" hidden="1">
      <c r="A9" s="180">
        <v>21671</v>
      </c>
      <c r="B9" s="179"/>
      <c r="C9" s="182">
        <v>280.48</v>
      </c>
      <c r="D9" s="25">
        <v>1.4024000000000001</v>
      </c>
      <c r="E9" s="26">
        <v>3.1043718871057002E-2</v>
      </c>
      <c r="F9" s="27">
        <v>186.85577600000002</v>
      </c>
      <c r="G9" s="178"/>
      <c r="K9" s="20"/>
      <c r="L9" s="21"/>
      <c r="M9" s="21"/>
      <c r="N9" s="21"/>
      <c r="O9" s="21"/>
      <c r="P9" s="21"/>
    </row>
    <row r="10" spans="1:16" s="19" customFormat="1" ht="23.4" hidden="1">
      <c r="A10" s="180">
        <v>21702</v>
      </c>
      <c r="B10" s="179"/>
      <c r="C10" s="182">
        <v>233.50000000000003</v>
      </c>
      <c r="D10" s="25">
        <v>1.1675000000000002</v>
      </c>
      <c r="E10" s="26">
        <v>2.5843940232429443E-2</v>
      </c>
      <c r="F10" s="27">
        <v>155.55770000000001</v>
      </c>
      <c r="G10" s="178"/>
      <c r="K10" s="20"/>
      <c r="L10" s="21"/>
      <c r="M10" s="21"/>
      <c r="N10" s="21"/>
      <c r="O10" s="21"/>
      <c r="P10" s="21"/>
    </row>
    <row r="11" spans="1:16" s="19" customFormat="1" ht="23.4" hidden="1">
      <c r="A11" s="180">
        <v>21732</v>
      </c>
      <c r="B11" s="179"/>
      <c r="C11" s="182">
        <v>384.45000000000005</v>
      </c>
      <c r="D11" s="25">
        <v>1.9222500000000002</v>
      </c>
      <c r="E11" s="26">
        <v>4.2551189817376871E-2</v>
      </c>
      <c r="F11" s="27">
        <v>256.12059000000005</v>
      </c>
      <c r="G11" s="178"/>
      <c r="K11" s="20"/>
      <c r="L11" s="21"/>
      <c r="M11" s="21"/>
      <c r="N11" s="21"/>
      <c r="O11" s="21"/>
      <c r="P11" s="21"/>
    </row>
    <row r="12" spans="1:16" s="19" customFormat="1" ht="23.4" hidden="1">
      <c r="A12" s="180">
        <v>21763</v>
      </c>
      <c r="B12" s="179"/>
      <c r="C12" s="182">
        <v>479.12000000000006</v>
      </c>
      <c r="D12" s="25">
        <v>2.3956000000000004</v>
      </c>
      <c r="E12" s="26">
        <v>5.3029330381848372E-2</v>
      </c>
      <c r="F12" s="27">
        <v>319.18974400000008</v>
      </c>
      <c r="G12" s="178"/>
      <c r="K12" s="20"/>
      <c r="L12" s="21"/>
      <c r="M12" s="21"/>
      <c r="N12" s="21"/>
      <c r="O12" s="21"/>
      <c r="P12" s="21"/>
    </row>
    <row r="13" spans="1:16" s="19" customFormat="1" ht="23.4" hidden="1">
      <c r="A13" s="180">
        <v>21794</v>
      </c>
      <c r="B13" s="179"/>
      <c r="C13" s="182">
        <v>579.10000000000014</v>
      </c>
      <c r="D13" s="25">
        <v>2.8955000000000006</v>
      </c>
      <c r="E13" s="26">
        <v>6.4095185390149439E-2</v>
      </c>
      <c r="F13" s="27">
        <v>385.79642000000013</v>
      </c>
      <c r="G13" s="178"/>
      <c r="K13" s="20"/>
      <c r="L13" s="21"/>
      <c r="M13" s="21"/>
      <c r="N13" s="21"/>
      <c r="O13" s="21"/>
      <c r="P13" s="21"/>
    </row>
    <row r="14" spans="1:16" ht="23.4">
      <c r="A14" s="180">
        <v>21824</v>
      </c>
      <c r="B14" s="175">
        <v>241000</v>
      </c>
      <c r="C14" s="24">
        <v>0</v>
      </c>
      <c r="D14" s="25">
        <v>0</v>
      </c>
      <c r="E14" s="26">
        <v>0</v>
      </c>
      <c r="F14" s="27">
        <v>0</v>
      </c>
      <c r="G14" s="28"/>
      <c r="K14" s="29">
        <v>21824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</row>
    <row r="15" spans="1:16" ht="23.4">
      <c r="A15" s="31">
        <v>21855</v>
      </c>
      <c r="B15" s="32">
        <v>241030</v>
      </c>
      <c r="C15" s="24">
        <v>351.75</v>
      </c>
      <c r="D15" s="33">
        <v>1.75875</v>
      </c>
      <c r="E15" s="34">
        <v>3.8931931377974544E-2</v>
      </c>
      <c r="F15" s="27">
        <v>234.33584999999999</v>
      </c>
      <c r="G15" s="28"/>
      <c r="K15" s="29">
        <v>21855</v>
      </c>
      <c r="L15" s="30">
        <v>351.75</v>
      </c>
      <c r="M15" s="30">
        <v>1.75875</v>
      </c>
      <c r="N15" s="30">
        <v>3.8931931377974544E-2</v>
      </c>
      <c r="O15" s="30">
        <v>234.33584999999999</v>
      </c>
      <c r="P15" s="30">
        <v>0</v>
      </c>
    </row>
    <row r="16" spans="1:16" ht="23.4">
      <c r="A16" s="31">
        <v>21885</v>
      </c>
      <c r="B16" s="32">
        <v>241061</v>
      </c>
      <c r="C16" s="24">
        <v>336.95000000000005</v>
      </c>
      <c r="D16" s="33">
        <v>1.6847500000000002</v>
      </c>
      <c r="E16" s="34">
        <v>3.7293857221914778E-2</v>
      </c>
      <c r="F16" s="27">
        <v>224.47609000000003</v>
      </c>
      <c r="G16" s="28"/>
      <c r="K16" s="29">
        <v>21885</v>
      </c>
      <c r="L16" s="30">
        <v>336.95000000000005</v>
      </c>
      <c r="M16" s="30">
        <v>1.6847500000000002</v>
      </c>
      <c r="N16" s="30">
        <v>3.7293857221914778E-2</v>
      </c>
      <c r="O16" s="30">
        <v>224.47609000000003</v>
      </c>
      <c r="P16" s="30">
        <v>0</v>
      </c>
    </row>
    <row r="17" spans="1:16" ht="23.4">
      <c r="A17" s="31">
        <v>21916</v>
      </c>
      <c r="B17" s="32">
        <v>241092</v>
      </c>
      <c r="C17" s="24">
        <v>381.17</v>
      </c>
      <c r="D17" s="33">
        <v>1.90585</v>
      </c>
      <c r="E17" s="34">
        <v>4.2188157166574432E-2</v>
      </c>
      <c r="F17" s="27">
        <v>253.93545400000002</v>
      </c>
      <c r="G17" s="28"/>
      <c r="K17" s="29">
        <v>21916</v>
      </c>
      <c r="L17" s="30">
        <v>381.17</v>
      </c>
      <c r="M17" s="30">
        <v>1.90585</v>
      </c>
      <c r="N17" s="30">
        <v>4.2188157166574432E-2</v>
      </c>
      <c r="O17" s="30">
        <v>253.93545400000002</v>
      </c>
      <c r="P17" s="30">
        <v>0</v>
      </c>
    </row>
    <row r="18" spans="1:16" ht="23.4">
      <c r="A18" s="31">
        <v>21947</v>
      </c>
      <c r="B18" s="32">
        <v>241120</v>
      </c>
      <c r="C18" s="24">
        <v>202.36</v>
      </c>
      <c r="D18" s="33">
        <v>1.0118</v>
      </c>
      <c r="E18" s="34">
        <v>2.2397343663530717E-2</v>
      </c>
      <c r="F18" s="27">
        <v>134.81223200000002</v>
      </c>
      <c r="G18" s="28"/>
      <c r="K18" s="29">
        <v>21947</v>
      </c>
      <c r="L18" s="30">
        <v>202.36</v>
      </c>
      <c r="M18" s="30">
        <v>1.0118</v>
      </c>
      <c r="N18" s="30">
        <v>2.2397343663530717E-2</v>
      </c>
      <c r="O18" s="30">
        <v>134.81223200000002</v>
      </c>
      <c r="P18" s="30">
        <v>0</v>
      </c>
    </row>
    <row r="19" spans="1:16" ht="23.4">
      <c r="A19" s="31">
        <v>21976</v>
      </c>
      <c r="B19" s="32">
        <v>241152</v>
      </c>
      <c r="C19" s="24">
        <v>312.79000000000008</v>
      </c>
      <c r="D19" s="33">
        <v>1.5639500000000004</v>
      </c>
      <c r="E19" s="34">
        <v>3.4619811842833435E-2</v>
      </c>
      <c r="F19" s="27">
        <v>208.38069800000005</v>
      </c>
      <c r="G19" s="28"/>
      <c r="K19" s="29">
        <v>21976</v>
      </c>
      <c r="L19" s="30">
        <v>312.79000000000008</v>
      </c>
      <c r="M19" s="30">
        <v>1.5639500000000004</v>
      </c>
      <c r="N19" s="30">
        <v>3.4619811842833435E-2</v>
      </c>
      <c r="O19" s="30">
        <v>208.38069800000005</v>
      </c>
      <c r="P19" s="30">
        <v>0</v>
      </c>
    </row>
    <row r="20" spans="1:16" ht="23.4">
      <c r="A20" s="31">
        <v>22007</v>
      </c>
      <c r="B20" s="32">
        <v>241180</v>
      </c>
      <c r="C20" s="24">
        <v>174.3</v>
      </c>
      <c r="D20" s="33">
        <v>0.87150000000000005</v>
      </c>
      <c r="E20" s="34">
        <v>1.9291643608190374E-2</v>
      </c>
      <c r="F20" s="27">
        <v>116.11866000000001</v>
      </c>
      <c r="G20" s="28"/>
      <c r="K20" s="29">
        <v>22007</v>
      </c>
      <c r="L20" s="30">
        <v>174.3</v>
      </c>
      <c r="M20" s="30">
        <v>0.87150000000000005</v>
      </c>
      <c r="N20" s="30">
        <v>1.9291643608190374E-2</v>
      </c>
      <c r="O20" s="30">
        <v>116.11866000000001</v>
      </c>
      <c r="P20" s="30">
        <v>0</v>
      </c>
    </row>
    <row r="21" spans="1:16" ht="23.4">
      <c r="A21" s="31">
        <v>22037</v>
      </c>
      <c r="B21" s="32">
        <v>241213</v>
      </c>
      <c r="C21" s="24">
        <v>464.77000000000004</v>
      </c>
      <c r="D21" s="33">
        <v>2.3238500000000002</v>
      </c>
      <c r="E21" s="34">
        <v>5.1441062534587717E-2</v>
      </c>
      <c r="F21" s="27">
        <v>309.62977400000005</v>
      </c>
      <c r="G21" s="28"/>
      <c r="K21" s="29">
        <v>22037</v>
      </c>
      <c r="L21" s="30">
        <v>464.77000000000004</v>
      </c>
      <c r="M21" s="30">
        <v>2.3238500000000002</v>
      </c>
      <c r="N21" s="30">
        <v>5.1441062534587717E-2</v>
      </c>
      <c r="O21" s="30">
        <v>309.62977400000005</v>
      </c>
      <c r="P21" s="30">
        <v>0</v>
      </c>
    </row>
    <row r="22" spans="1:16" ht="23.4">
      <c r="A22" s="31">
        <v>22068</v>
      </c>
      <c r="B22" s="32">
        <v>241243</v>
      </c>
      <c r="C22" s="35">
        <v>203.9</v>
      </c>
      <c r="D22" s="33">
        <v>1.0195000000000001</v>
      </c>
      <c r="E22" s="34">
        <v>2.2567791920309905E-2</v>
      </c>
      <c r="F22" s="27">
        <v>135.83817999999999</v>
      </c>
      <c r="G22" s="37"/>
      <c r="K22" s="29">
        <v>22068</v>
      </c>
      <c r="L22" s="30">
        <v>203.9</v>
      </c>
      <c r="M22" s="30">
        <v>1.0195000000000001</v>
      </c>
      <c r="N22" s="30">
        <v>2.2567791920309905E-2</v>
      </c>
      <c r="O22" s="30">
        <v>135.83817999999999</v>
      </c>
      <c r="P22" s="30">
        <v>0</v>
      </c>
    </row>
    <row r="23" spans="1:16" ht="23.4" hidden="1">
      <c r="A23" s="31">
        <v>22098</v>
      </c>
      <c r="B23" s="32">
        <v>241274</v>
      </c>
      <c r="C23" s="35"/>
      <c r="D23" s="33"/>
      <c r="E23" s="34"/>
      <c r="F23" s="36"/>
      <c r="G23" s="37"/>
      <c r="K23" s="29">
        <v>22098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</row>
    <row r="24" spans="1:16" ht="23.4" hidden="1">
      <c r="A24" s="31">
        <v>22129</v>
      </c>
      <c r="B24" s="32">
        <v>241305</v>
      </c>
      <c r="C24" s="35"/>
      <c r="D24" s="33"/>
      <c r="E24" s="34"/>
      <c r="F24" s="36"/>
      <c r="G24" s="37"/>
      <c r="K24" s="29">
        <v>22129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</row>
    <row r="25" spans="1:16" ht="23.4" hidden="1">
      <c r="A25" s="31">
        <v>22160</v>
      </c>
      <c r="B25" s="32">
        <v>241334</v>
      </c>
      <c r="C25" s="35"/>
      <c r="D25" s="33"/>
      <c r="E25" s="34"/>
      <c r="F25" s="36"/>
      <c r="G25" s="37"/>
      <c r="K25" s="29">
        <v>22160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</row>
    <row r="26" spans="1:16" ht="23.4">
      <c r="A26" s="38" t="s">
        <v>5</v>
      </c>
      <c r="B26" s="39"/>
      <c r="C26" s="40">
        <v>2427.9900000000002</v>
      </c>
      <c r="D26" s="41">
        <v>12.139950000000001</v>
      </c>
      <c r="E26" s="42">
        <v>0.26873159933591589</v>
      </c>
      <c r="F26" s="43">
        <v>1617.5269380000002</v>
      </c>
      <c r="G26" s="44">
        <v>0</v>
      </c>
    </row>
    <row r="27" spans="1:16" ht="23.4" customHeight="1">
      <c r="C27" s="45"/>
      <c r="D27" s="46"/>
      <c r="E27" s="47"/>
      <c r="F27" s="46"/>
      <c r="G27" s="48"/>
    </row>
    <row r="28" spans="1:16" ht="23.4" customHeight="1">
      <c r="A28" s="49"/>
      <c r="C28" s="45"/>
      <c r="D28" s="46"/>
      <c r="E28" s="47"/>
      <c r="F28" s="46"/>
      <c r="G28" s="48"/>
    </row>
    <row r="29" spans="1:16" ht="23.4" customHeight="1">
      <c r="C29" s="45"/>
      <c r="D29" s="46"/>
      <c r="E29" s="47"/>
      <c r="F29" s="46"/>
      <c r="G29" s="48"/>
    </row>
    <row r="30" spans="1:16" ht="23.4" customHeight="1">
      <c r="C30" s="45"/>
      <c r="D30" s="46"/>
      <c r="E30" s="47"/>
      <c r="F30" s="46"/>
      <c r="G30" s="48"/>
    </row>
    <row r="31" spans="1:16" ht="23.4" customHeight="1">
      <c r="C31" s="45"/>
      <c r="D31" s="46"/>
      <c r="E31" s="47"/>
      <c r="F31" s="46"/>
      <c r="G31" s="48"/>
    </row>
    <row r="32" spans="1:16" ht="23.4" customHeight="1">
      <c r="C32" s="45"/>
      <c r="D32" s="46"/>
      <c r="E32" s="47"/>
      <c r="F32" s="46"/>
      <c r="G32" s="48"/>
    </row>
    <row r="33" spans="1:16" ht="23.4" customHeight="1">
      <c r="C33" s="45"/>
      <c r="D33" s="46"/>
      <c r="E33" s="47"/>
      <c r="F33" s="46"/>
      <c r="G33" s="48"/>
    </row>
    <row r="34" spans="1:16" ht="23.4" customHeight="1">
      <c r="C34" s="45"/>
      <c r="D34" s="46"/>
      <c r="E34" s="47"/>
      <c r="F34" s="46"/>
      <c r="G34" s="48"/>
    </row>
    <row r="35" spans="1:16" ht="23.4" customHeight="1">
      <c r="C35" s="45"/>
      <c r="D35" s="46"/>
      <c r="E35" s="47"/>
      <c r="F35" s="46"/>
      <c r="G35" s="48"/>
    </row>
    <row r="36" spans="1:16" ht="23.4" customHeight="1">
      <c r="C36" s="45"/>
      <c r="D36" s="46"/>
      <c r="E36" s="47"/>
      <c r="F36" s="46"/>
      <c r="G36" s="48"/>
    </row>
    <row r="37" spans="1:16" ht="23.4" customHeight="1">
      <c r="C37" s="45"/>
      <c r="D37" s="46"/>
      <c r="E37" s="47"/>
      <c r="F37" s="46"/>
      <c r="G37" s="48"/>
    </row>
    <row r="38" spans="1:16" ht="23.4" customHeight="1">
      <c r="C38" s="45"/>
      <c r="D38" s="46"/>
      <c r="E38" s="47"/>
      <c r="F38" s="46"/>
      <c r="G38" s="48"/>
    </row>
    <row r="39" spans="1:16" ht="23.4" customHeight="1">
      <c r="C39" s="45"/>
      <c r="D39" s="46"/>
      <c r="E39" s="47"/>
      <c r="F39" s="46"/>
      <c r="G39" s="48"/>
    </row>
    <row r="40" spans="1:16" ht="26.4">
      <c r="A40" s="1" t="s">
        <v>7</v>
      </c>
      <c r="B40" s="1"/>
      <c r="C40" s="2"/>
      <c r="D40" s="3"/>
      <c r="E40" s="4"/>
      <c r="F40" s="3"/>
      <c r="G40" s="5"/>
    </row>
    <row r="41" spans="1:16" ht="26.4">
      <c r="A41" s="7" t="s">
        <v>9</v>
      </c>
      <c r="B41" s="8"/>
      <c r="C41" s="9"/>
      <c r="D41" s="10"/>
      <c r="E41" s="11"/>
      <c r="F41" s="10"/>
      <c r="G41" s="12"/>
    </row>
    <row r="43" spans="1:16" s="19" customFormat="1" ht="93.6">
      <c r="A43" s="13" t="s">
        <v>1</v>
      </c>
      <c r="B43" s="13" t="s">
        <v>2</v>
      </c>
      <c r="C43" s="14" t="s">
        <v>10</v>
      </c>
      <c r="D43" s="15" t="s">
        <v>212</v>
      </c>
      <c r="E43" s="16" t="s">
        <v>218</v>
      </c>
      <c r="F43" s="17" t="s">
        <v>3</v>
      </c>
      <c r="G43" s="18" t="s">
        <v>213</v>
      </c>
      <c r="K43" s="20" t="s">
        <v>4</v>
      </c>
      <c r="L43" s="21" t="s">
        <v>220</v>
      </c>
      <c r="M43" s="21" t="s">
        <v>215</v>
      </c>
      <c r="N43" s="21" t="s">
        <v>216</v>
      </c>
      <c r="O43" s="21" t="s">
        <v>6</v>
      </c>
      <c r="P43" s="21" t="s">
        <v>214</v>
      </c>
    </row>
    <row r="44" spans="1:16" s="19" customFormat="1" ht="23.4" hidden="1">
      <c r="A44" s="180">
        <v>21551</v>
      </c>
      <c r="B44" s="177"/>
      <c r="C44" s="181">
        <v>549.40000000000009</v>
      </c>
      <c r="D44" s="25">
        <v>2.7470000000000003</v>
      </c>
      <c r="E44" s="26">
        <v>6.0807969009407867E-2</v>
      </c>
      <c r="F44" s="27">
        <v>366.01028000000008</v>
      </c>
      <c r="G44" s="178"/>
      <c r="K44" s="20"/>
      <c r="L44" s="21"/>
      <c r="M44" s="21"/>
      <c r="N44" s="21"/>
      <c r="O44" s="21"/>
      <c r="P44" s="21"/>
    </row>
    <row r="45" spans="1:16" s="19" customFormat="1" ht="23.4" hidden="1">
      <c r="A45" s="180">
        <v>21582</v>
      </c>
      <c r="B45" s="179"/>
      <c r="C45" s="182">
        <v>420.29000000000008</v>
      </c>
      <c r="D45" s="25">
        <v>2.1014500000000003</v>
      </c>
      <c r="E45" s="26">
        <v>4.6517985611510798E-2</v>
      </c>
      <c r="F45" s="27">
        <v>279.99719800000008</v>
      </c>
      <c r="G45" s="178"/>
      <c r="K45" s="20"/>
      <c r="L45" s="21"/>
      <c r="M45" s="21"/>
      <c r="N45" s="21"/>
      <c r="O45" s="21"/>
      <c r="P45" s="21"/>
    </row>
    <row r="46" spans="1:16" s="19" customFormat="1" ht="23.4" hidden="1">
      <c r="A46" s="180">
        <v>21610</v>
      </c>
      <c r="B46" s="179"/>
      <c r="C46" s="182">
        <v>285.18000000000006</v>
      </c>
      <c r="D46" s="25">
        <v>1.4259000000000004</v>
      </c>
      <c r="E46" s="26">
        <v>3.1563918096292207E-2</v>
      </c>
      <c r="F46" s="27">
        <v>189.98691600000004</v>
      </c>
      <c r="G46" s="178"/>
      <c r="K46" s="20"/>
      <c r="L46" s="21"/>
      <c r="M46" s="21"/>
      <c r="N46" s="21"/>
      <c r="O46" s="21"/>
      <c r="P46" s="21"/>
    </row>
    <row r="47" spans="1:16" s="19" customFormat="1" ht="23.4" hidden="1">
      <c r="A47" s="180">
        <v>21641</v>
      </c>
      <c r="B47" s="179"/>
      <c r="C47" s="182">
        <v>362.69000000000005</v>
      </c>
      <c r="D47" s="25">
        <v>1.8134500000000002</v>
      </c>
      <c r="E47" s="26">
        <v>4.0142778085224137E-2</v>
      </c>
      <c r="F47" s="27">
        <v>241.62407800000005</v>
      </c>
      <c r="G47" s="178"/>
      <c r="K47" s="20"/>
      <c r="L47" s="21"/>
      <c r="M47" s="21"/>
      <c r="N47" s="21"/>
      <c r="O47" s="21"/>
      <c r="P47" s="21"/>
    </row>
    <row r="48" spans="1:16" s="19" customFormat="1" ht="23.4" hidden="1">
      <c r="A48" s="180">
        <v>21671</v>
      </c>
      <c r="B48" s="179"/>
      <c r="C48" s="182">
        <v>280.48</v>
      </c>
      <c r="D48" s="25">
        <v>1.4024000000000001</v>
      </c>
      <c r="E48" s="26">
        <v>3.1043718871057002E-2</v>
      </c>
      <c r="F48" s="27">
        <v>186.85577600000002</v>
      </c>
      <c r="G48" s="178"/>
      <c r="K48" s="20"/>
      <c r="L48" s="21"/>
      <c r="M48" s="21"/>
      <c r="N48" s="21"/>
      <c r="O48" s="21"/>
      <c r="P48" s="21"/>
    </row>
    <row r="49" spans="1:16" s="19" customFormat="1" ht="23.4" hidden="1">
      <c r="A49" s="180">
        <v>21702</v>
      </c>
      <c r="B49" s="179"/>
      <c r="C49" s="182">
        <v>233.50000000000003</v>
      </c>
      <c r="D49" s="25">
        <v>1.1675000000000002</v>
      </c>
      <c r="E49" s="26">
        <v>2.5843940232429443E-2</v>
      </c>
      <c r="F49" s="27">
        <v>155.55770000000001</v>
      </c>
      <c r="G49" s="178"/>
      <c r="K49" s="20"/>
      <c r="L49" s="21"/>
      <c r="M49" s="21"/>
      <c r="N49" s="21"/>
      <c r="O49" s="21"/>
      <c r="P49" s="21"/>
    </row>
    <row r="50" spans="1:16" s="19" customFormat="1" ht="23.4" hidden="1">
      <c r="A50" s="180">
        <v>21732</v>
      </c>
      <c r="B50" s="179"/>
      <c r="C50" s="182">
        <v>384.45000000000005</v>
      </c>
      <c r="D50" s="25">
        <v>1.9222500000000002</v>
      </c>
      <c r="E50" s="26">
        <v>4.2551189817376871E-2</v>
      </c>
      <c r="F50" s="27">
        <v>256.12059000000005</v>
      </c>
      <c r="G50" s="178"/>
      <c r="K50" s="20"/>
      <c r="L50" s="21"/>
      <c r="M50" s="21"/>
      <c r="N50" s="21"/>
      <c r="O50" s="21"/>
      <c r="P50" s="21"/>
    </row>
    <row r="51" spans="1:16" s="19" customFormat="1" ht="23.4" hidden="1">
      <c r="A51" s="180">
        <v>21763</v>
      </c>
      <c r="B51" s="179"/>
      <c r="C51" s="182">
        <v>476.63000000000005</v>
      </c>
      <c r="D51" s="25">
        <v>2.3831500000000001</v>
      </c>
      <c r="E51" s="26">
        <v>5.2753735473159938E-2</v>
      </c>
      <c r="F51" s="27">
        <v>317.53090600000002</v>
      </c>
      <c r="G51" s="178"/>
      <c r="K51" s="20"/>
      <c r="L51" s="21"/>
      <c r="M51" s="21"/>
      <c r="N51" s="21"/>
      <c r="O51" s="21"/>
      <c r="P51" s="21"/>
    </row>
    <row r="52" spans="1:16" s="19" customFormat="1" ht="23.4" hidden="1">
      <c r="A52" s="180">
        <v>21794</v>
      </c>
      <c r="B52" s="179"/>
      <c r="C52" s="182">
        <v>579.10000000000014</v>
      </c>
      <c r="D52" s="25">
        <v>2.8955000000000006</v>
      </c>
      <c r="E52" s="26">
        <v>6.4095185390149439E-2</v>
      </c>
      <c r="F52" s="27">
        <v>385.79642000000013</v>
      </c>
      <c r="G52" s="178"/>
      <c r="K52" s="20"/>
      <c r="L52" s="21"/>
      <c r="M52" s="21"/>
      <c r="N52" s="21"/>
      <c r="O52" s="21"/>
      <c r="P52" s="21"/>
    </row>
    <row r="53" spans="1:16" ht="23.4">
      <c r="A53" s="180">
        <v>21824</v>
      </c>
      <c r="B53" s="175">
        <v>241000</v>
      </c>
      <c r="C53" s="24">
        <v>0</v>
      </c>
      <c r="D53" s="25">
        <v>0</v>
      </c>
      <c r="E53" s="26">
        <v>0</v>
      </c>
      <c r="F53" s="27">
        <v>0</v>
      </c>
      <c r="G53" s="28">
        <v>2886</v>
      </c>
      <c r="K53" s="29">
        <v>21824</v>
      </c>
      <c r="L53" s="30">
        <v>0</v>
      </c>
      <c r="M53" s="30">
        <v>0</v>
      </c>
      <c r="N53" s="30">
        <v>0</v>
      </c>
      <c r="O53" s="30">
        <v>0</v>
      </c>
      <c r="P53" s="30">
        <v>288.60000000000002</v>
      </c>
    </row>
    <row r="54" spans="1:16" ht="23.4">
      <c r="A54" s="31">
        <v>21855</v>
      </c>
      <c r="B54" s="32">
        <v>241030</v>
      </c>
      <c r="C54" s="24">
        <v>351.75</v>
      </c>
      <c r="D54" s="25">
        <v>0.87937500000000002</v>
      </c>
      <c r="E54" s="34">
        <v>3.8931931377974544E-2</v>
      </c>
      <c r="F54" s="27">
        <v>234.33584999999999</v>
      </c>
      <c r="G54" s="28">
        <v>1355.8</v>
      </c>
      <c r="K54" s="29">
        <v>21855</v>
      </c>
      <c r="L54" s="30">
        <v>351.75</v>
      </c>
      <c r="M54" s="30">
        <v>0.87937500000000002</v>
      </c>
      <c r="N54" s="30">
        <v>3.8931931377974544E-2</v>
      </c>
      <c r="O54" s="30">
        <v>234.33584999999999</v>
      </c>
      <c r="P54" s="30">
        <v>135.57999999999998</v>
      </c>
    </row>
    <row r="55" spans="1:16" ht="23.4">
      <c r="A55" s="31">
        <v>21885</v>
      </c>
      <c r="B55" s="32">
        <v>241061</v>
      </c>
      <c r="C55" s="24">
        <v>335.86</v>
      </c>
      <c r="D55" s="25">
        <v>0.83965000000000001</v>
      </c>
      <c r="E55" s="34">
        <v>3.7173215273934697E-2</v>
      </c>
      <c r="F55" s="27">
        <v>223.749932</v>
      </c>
      <c r="G55" s="28">
        <v>1380</v>
      </c>
      <c r="K55" s="29">
        <v>21885</v>
      </c>
      <c r="L55" s="30">
        <v>335.86</v>
      </c>
      <c r="M55" s="30">
        <v>0.83965000000000001</v>
      </c>
      <c r="N55" s="30">
        <v>3.7173215273934697E-2</v>
      </c>
      <c r="O55" s="30">
        <v>223.749932</v>
      </c>
      <c r="P55" s="30">
        <v>138</v>
      </c>
    </row>
    <row r="56" spans="1:16" ht="23.4">
      <c r="A56" s="31">
        <v>21916</v>
      </c>
      <c r="B56" s="32">
        <v>241092</v>
      </c>
      <c r="C56" s="24">
        <v>378.68</v>
      </c>
      <c r="D56" s="25">
        <v>0.94669999999999999</v>
      </c>
      <c r="E56" s="34">
        <v>4.1912562257885998E-2</v>
      </c>
      <c r="F56" s="27">
        <v>252.27661600000002</v>
      </c>
      <c r="G56" s="28">
        <v>1460</v>
      </c>
      <c r="K56" s="29">
        <v>21916</v>
      </c>
      <c r="L56" s="30">
        <v>378.68</v>
      </c>
      <c r="M56" s="30">
        <v>0.94669999999999999</v>
      </c>
      <c r="N56" s="30">
        <v>4.1912562257885998E-2</v>
      </c>
      <c r="O56" s="30">
        <v>252.27661600000002</v>
      </c>
      <c r="P56" s="30">
        <v>146</v>
      </c>
    </row>
    <row r="57" spans="1:16" ht="23.4">
      <c r="A57" s="31">
        <v>21947</v>
      </c>
      <c r="B57" s="32">
        <v>241120</v>
      </c>
      <c r="C57" s="24">
        <v>197.69000000000003</v>
      </c>
      <c r="D57" s="25">
        <v>0.49422500000000008</v>
      </c>
      <c r="E57" s="34">
        <v>2.1880464858882127E-2</v>
      </c>
      <c r="F57" s="27">
        <v>131.70107800000002</v>
      </c>
      <c r="G57" s="28">
        <v>1647</v>
      </c>
      <c r="K57" s="29">
        <v>21947</v>
      </c>
      <c r="L57" s="30">
        <v>197.69000000000003</v>
      </c>
      <c r="M57" s="30">
        <v>0.49422500000000008</v>
      </c>
      <c r="N57" s="30">
        <v>2.1880464858882127E-2</v>
      </c>
      <c r="O57" s="30">
        <v>131.70107800000002</v>
      </c>
      <c r="P57" s="30">
        <v>164.7</v>
      </c>
    </row>
    <row r="58" spans="1:16" ht="23.4">
      <c r="A58" s="31">
        <v>21976</v>
      </c>
      <c r="B58" s="32">
        <v>241152</v>
      </c>
      <c r="C58" s="24">
        <v>309.71000000000009</v>
      </c>
      <c r="D58" s="25">
        <v>0.77427500000000027</v>
      </c>
      <c r="E58" s="34">
        <v>3.4278915329275052E-2</v>
      </c>
      <c r="F58" s="27">
        <v>206.32880200000005</v>
      </c>
      <c r="G58" s="28">
        <v>1453.9</v>
      </c>
      <c r="K58" s="29">
        <v>21976</v>
      </c>
      <c r="L58" s="30">
        <v>309.71000000000009</v>
      </c>
      <c r="M58" s="30">
        <v>0.77427500000000027</v>
      </c>
      <c r="N58" s="30">
        <v>3.4278915329275052E-2</v>
      </c>
      <c r="O58" s="30">
        <v>206.32880200000005</v>
      </c>
      <c r="P58" s="30">
        <v>145.39000000000001</v>
      </c>
    </row>
    <row r="59" spans="1:16" ht="23.4">
      <c r="A59" s="31">
        <v>22007</v>
      </c>
      <c r="B59" s="32">
        <v>241180</v>
      </c>
      <c r="C59" s="24">
        <v>174.3</v>
      </c>
      <c r="D59" s="25">
        <v>0.43575000000000003</v>
      </c>
      <c r="E59" s="34">
        <v>1.9291643608190374E-2</v>
      </c>
      <c r="F59" s="27">
        <v>116.11866000000001</v>
      </c>
      <c r="G59" s="28">
        <v>1003</v>
      </c>
      <c r="K59" s="29">
        <v>22007</v>
      </c>
      <c r="L59" s="30">
        <v>174.3</v>
      </c>
      <c r="M59" s="30">
        <v>0.43575000000000003</v>
      </c>
      <c r="N59" s="30">
        <v>1.9291643608190374E-2</v>
      </c>
      <c r="O59" s="30">
        <v>116.11866000000001</v>
      </c>
      <c r="P59" s="30">
        <v>100.3</v>
      </c>
    </row>
    <row r="60" spans="1:16" ht="23.4">
      <c r="A60" s="31">
        <v>22037</v>
      </c>
      <c r="B60" s="32">
        <v>241213</v>
      </c>
      <c r="C60" s="24">
        <v>457.02</v>
      </c>
      <c r="D60" s="25">
        <v>1.14255</v>
      </c>
      <c r="E60" s="34">
        <v>5.0583287216380737E-2</v>
      </c>
      <c r="F60" s="27">
        <v>304.466724</v>
      </c>
      <c r="G60" s="28"/>
      <c r="K60" s="29">
        <v>22037</v>
      </c>
      <c r="L60" s="30">
        <v>457.02</v>
      </c>
      <c r="M60" s="30">
        <v>1.14255</v>
      </c>
      <c r="N60" s="30">
        <v>5.0583287216380737E-2</v>
      </c>
      <c r="O60" s="30">
        <v>304.466724</v>
      </c>
      <c r="P60" s="30">
        <v>0</v>
      </c>
    </row>
    <row r="61" spans="1:16" ht="23.4">
      <c r="A61" s="31">
        <v>22068</v>
      </c>
      <c r="B61" s="32">
        <v>241243</v>
      </c>
      <c r="C61" s="35">
        <v>203.9</v>
      </c>
      <c r="D61" s="25">
        <v>0.50975000000000004</v>
      </c>
      <c r="E61" s="34">
        <v>2.2567791920309905E-2</v>
      </c>
      <c r="F61" s="27">
        <v>135.83817999999999</v>
      </c>
      <c r="G61" s="37"/>
      <c r="K61" s="29">
        <v>22068</v>
      </c>
      <c r="L61" s="30">
        <v>203.9</v>
      </c>
      <c r="M61" s="30">
        <v>0.50975000000000004</v>
      </c>
      <c r="N61" s="30">
        <v>2.2567791920309905E-2</v>
      </c>
      <c r="O61" s="30">
        <v>135.83817999999999</v>
      </c>
      <c r="P61" s="30">
        <v>0</v>
      </c>
    </row>
    <row r="62" spans="1:16" ht="23.4" hidden="1">
      <c r="A62" s="31">
        <v>22098</v>
      </c>
      <c r="B62" s="32">
        <v>241274</v>
      </c>
      <c r="C62" s="35"/>
      <c r="D62" s="25">
        <v>0</v>
      </c>
      <c r="E62" s="34">
        <v>0</v>
      </c>
      <c r="F62" s="27">
        <v>0</v>
      </c>
      <c r="G62" s="37"/>
      <c r="K62" s="29">
        <v>22098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</row>
    <row r="63" spans="1:16" ht="23.4" hidden="1">
      <c r="A63" s="31">
        <v>22129</v>
      </c>
      <c r="B63" s="32">
        <v>241305</v>
      </c>
      <c r="C63" s="35"/>
      <c r="D63" s="25">
        <v>0</v>
      </c>
      <c r="E63" s="34">
        <v>0</v>
      </c>
      <c r="F63" s="27">
        <v>0</v>
      </c>
      <c r="G63" s="37"/>
      <c r="K63" s="29">
        <v>22129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</row>
    <row r="64" spans="1:16" ht="23.4" hidden="1">
      <c r="A64" s="31">
        <v>22160</v>
      </c>
      <c r="B64" s="32">
        <v>241334</v>
      </c>
      <c r="C64" s="35"/>
      <c r="D64" s="25">
        <v>0</v>
      </c>
      <c r="E64" s="34">
        <v>0</v>
      </c>
      <c r="F64" s="27">
        <v>0</v>
      </c>
      <c r="G64" s="37"/>
      <c r="K64" s="29">
        <v>22160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</row>
    <row r="65" spans="1:7" ht="23.4">
      <c r="A65" s="38" t="s">
        <v>5</v>
      </c>
      <c r="B65" s="39"/>
      <c r="C65" s="40">
        <v>2408.9100000000003</v>
      </c>
      <c r="D65" s="41">
        <v>6.0222750000000005</v>
      </c>
      <c r="E65" s="42">
        <v>0.2666198118428334</v>
      </c>
      <c r="F65" s="43">
        <v>1604.8158420000002</v>
      </c>
      <c r="G65" s="44">
        <v>11185.699999999999</v>
      </c>
    </row>
    <row r="66" spans="1:7" ht="23.4" customHeight="1">
      <c r="C66" s="45"/>
      <c r="D66" s="46"/>
      <c r="E66" s="47"/>
      <c r="F66" s="46"/>
      <c r="G66" s="48"/>
    </row>
    <row r="67" spans="1:7" ht="23.4" customHeight="1">
      <c r="A67" s="49"/>
      <c r="C67" s="45"/>
      <c r="D67" s="46"/>
      <c r="E67" s="47"/>
      <c r="F67" s="46"/>
      <c r="G67" s="48"/>
    </row>
    <row r="68" spans="1:7" ht="23.4" customHeight="1">
      <c r="C68" s="45"/>
      <c r="D68" s="46"/>
      <c r="E68" s="47"/>
      <c r="F68" s="46"/>
      <c r="G68" s="48"/>
    </row>
    <row r="69" spans="1:7" ht="23.4" customHeight="1">
      <c r="C69" s="45"/>
      <c r="D69" s="46"/>
      <c r="E69" s="47"/>
      <c r="F69" s="46"/>
      <c r="G69" s="48"/>
    </row>
    <row r="70" spans="1:7" ht="23.4" customHeight="1">
      <c r="C70" s="45"/>
      <c r="D70" s="46"/>
      <c r="E70" s="47"/>
      <c r="F70" s="46"/>
      <c r="G70" s="48"/>
    </row>
    <row r="71" spans="1:7" ht="23.4" customHeight="1">
      <c r="C71" s="45"/>
      <c r="D71" s="46"/>
      <c r="E71" s="47"/>
      <c r="F71" s="46"/>
      <c r="G71" s="48"/>
    </row>
    <row r="72" spans="1:7" ht="23.4" customHeight="1">
      <c r="C72" s="45"/>
      <c r="D72" s="46"/>
      <c r="E72" s="47"/>
      <c r="F72" s="46"/>
      <c r="G72" s="48"/>
    </row>
    <row r="73" spans="1:7" ht="23.4" customHeight="1">
      <c r="C73" s="45"/>
      <c r="D73" s="46"/>
      <c r="E73" s="47"/>
      <c r="F73" s="46"/>
      <c r="G73" s="48"/>
    </row>
    <row r="74" spans="1:7" ht="23.4" customHeight="1">
      <c r="C74" s="45"/>
      <c r="D74" s="46"/>
      <c r="E74" s="47"/>
      <c r="F74" s="46"/>
      <c r="G74" s="48"/>
    </row>
    <row r="75" spans="1:7" ht="23.4" customHeight="1">
      <c r="C75" s="45"/>
      <c r="D75" s="46"/>
      <c r="E75" s="47"/>
      <c r="F75" s="46"/>
      <c r="G75" s="48"/>
    </row>
    <row r="76" spans="1:7" ht="23.4" customHeight="1">
      <c r="C76" s="45"/>
      <c r="D76" s="46"/>
      <c r="E76" s="47"/>
      <c r="F76" s="46"/>
      <c r="G76" s="48"/>
    </row>
    <row r="77" spans="1:7" ht="23.4" customHeight="1">
      <c r="C77" s="45"/>
      <c r="D77" s="46"/>
      <c r="E77" s="47"/>
      <c r="F77" s="46"/>
      <c r="G77" s="48"/>
    </row>
    <row r="78" spans="1:7" ht="23.4" customHeight="1">
      <c r="C78" s="45"/>
      <c r="D78" s="46"/>
      <c r="E78" s="47"/>
      <c r="F78" s="46"/>
      <c r="G78" s="48"/>
    </row>
  </sheetData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zoomScaleNormal="100" workbookViewId="0">
      <selection activeCell="G7" sqref="G7"/>
    </sheetView>
  </sheetViews>
  <sheetFormatPr defaultRowHeight="13.2"/>
  <cols>
    <col min="1" max="2" width="17.77734375" style="6" customWidth="1"/>
    <col min="3" max="3" width="17.77734375" style="50" customWidth="1"/>
    <col min="4" max="4" width="17.77734375" style="51" customWidth="1"/>
    <col min="5" max="5" width="17.77734375" style="52" customWidth="1"/>
    <col min="6" max="8" width="8.88671875" style="6"/>
    <col min="9" max="12" width="13.77734375" style="6" customWidth="1"/>
    <col min="13" max="16384" width="8.88671875" style="6"/>
  </cols>
  <sheetData>
    <row r="1" spans="1:12" ht="26.4">
      <c r="A1" s="1" t="s">
        <v>217</v>
      </c>
      <c r="B1" s="1"/>
      <c r="C1" s="2"/>
      <c r="D1" s="3"/>
      <c r="E1" s="4"/>
    </row>
    <row r="2" spans="1:12" ht="26.4">
      <c r="A2" s="7" t="s">
        <v>8</v>
      </c>
      <c r="B2" s="8"/>
      <c r="C2" s="9"/>
      <c r="D2" s="10"/>
      <c r="E2" s="11"/>
    </row>
    <row r="4" spans="1:12" s="19" customFormat="1" ht="70.2">
      <c r="A4" s="13" t="s">
        <v>1</v>
      </c>
      <c r="B4" s="13" t="s">
        <v>2</v>
      </c>
      <c r="C4" s="14" t="s">
        <v>3</v>
      </c>
      <c r="D4" s="15" t="s">
        <v>212</v>
      </c>
      <c r="E4" s="16" t="s">
        <v>218</v>
      </c>
      <c r="I4" s="20" t="s">
        <v>4</v>
      </c>
      <c r="J4" s="21" t="s">
        <v>222</v>
      </c>
      <c r="K4" s="21" t="s">
        <v>215</v>
      </c>
      <c r="L4" s="21" t="s">
        <v>216</v>
      </c>
    </row>
    <row r="5" spans="1:12" ht="23.4">
      <c r="A5" s="22">
        <v>21824</v>
      </c>
      <c r="B5" s="23">
        <v>241000</v>
      </c>
      <c r="C5" s="54">
        <v>0</v>
      </c>
      <c r="D5" s="55">
        <v>0</v>
      </c>
      <c r="E5" s="56">
        <v>0</v>
      </c>
      <c r="I5" s="29">
        <v>21824</v>
      </c>
      <c r="J5" s="30">
        <v>0</v>
      </c>
      <c r="K5" s="30">
        <v>0</v>
      </c>
      <c r="L5" s="30">
        <v>0</v>
      </c>
    </row>
    <row r="6" spans="1:12" ht="23.4">
      <c r="A6" s="31">
        <v>21855</v>
      </c>
      <c r="B6" s="32">
        <v>241030</v>
      </c>
      <c r="C6" s="54">
        <v>234.33584999999999</v>
      </c>
      <c r="D6" s="57">
        <v>1.1716792499999999</v>
      </c>
      <c r="E6" s="58">
        <v>2.5936452684006642E-2</v>
      </c>
      <c r="I6" s="29">
        <v>21855</v>
      </c>
      <c r="J6" s="30">
        <v>234.33584999999999</v>
      </c>
      <c r="K6" s="30">
        <v>1.1716792499999999</v>
      </c>
      <c r="L6" s="30">
        <v>2.5936452684006642E-2</v>
      </c>
    </row>
    <row r="7" spans="1:12" ht="23.4">
      <c r="A7" s="31">
        <v>21885</v>
      </c>
      <c r="B7" s="32">
        <v>241061</v>
      </c>
      <c r="C7" s="54">
        <v>224.47609000000003</v>
      </c>
      <c r="D7" s="57">
        <v>1.1223804500000001</v>
      </c>
      <c r="E7" s="58">
        <v>2.4845167681239625E-2</v>
      </c>
      <c r="I7" s="29">
        <v>21885</v>
      </c>
      <c r="J7" s="30">
        <v>224.47609000000003</v>
      </c>
      <c r="K7" s="30">
        <v>1.1223804500000001</v>
      </c>
      <c r="L7" s="30">
        <v>2.4845167681239625E-2</v>
      </c>
    </row>
    <row r="8" spans="1:12" ht="23.4">
      <c r="A8" s="31">
        <v>21916</v>
      </c>
      <c r="B8" s="32">
        <v>241092</v>
      </c>
      <c r="C8" s="54">
        <v>253.93545400000002</v>
      </c>
      <c r="D8" s="57">
        <v>1.2696772700000001</v>
      </c>
      <c r="E8" s="58">
        <v>2.8105750304371891E-2</v>
      </c>
      <c r="I8" s="29">
        <v>21916</v>
      </c>
      <c r="J8" s="30">
        <v>253.93545400000002</v>
      </c>
      <c r="K8" s="30">
        <v>1.2696772700000001</v>
      </c>
      <c r="L8" s="30">
        <v>2.8105750304371891E-2</v>
      </c>
    </row>
    <row r="9" spans="1:12" ht="23.4">
      <c r="A9" s="31">
        <v>21947</v>
      </c>
      <c r="B9" s="32">
        <v>241120</v>
      </c>
      <c r="C9" s="54">
        <v>134.81223200000002</v>
      </c>
      <c r="D9" s="57">
        <v>0.67406116000000016</v>
      </c>
      <c r="E9" s="58">
        <v>1.4921110348644163E-2</v>
      </c>
      <c r="I9" s="29">
        <v>21947</v>
      </c>
      <c r="J9" s="30">
        <v>134.81223200000002</v>
      </c>
      <c r="K9" s="30">
        <v>0.67406116000000016</v>
      </c>
      <c r="L9" s="30">
        <v>1.4921110348644163E-2</v>
      </c>
    </row>
    <row r="10" spans="1:12" ht="23.4">
      <c r="A10" s="31">
        <v>21976</v>
      </c>
      <c r="B10" s="32">
        <v>241152</v>
      </c>
      <c r="C10" s="54">
        <v>208.38069800000005</v>
      </c>
      <c r="D10" s="57">
        <v>1.0419034900000002</v>
      </c>
      <c r="E10" s="58">
        <v>2.3063718649695635E-2</v>
      </c>
      <c r="I10" s="29">
        <v>21976</v>
      </c>
      <c r="J10" s="30">
        <v>208.38069800000005</v>
      </c>
      <c r="K10" s="30">
        <v>1.0419034900000002</v>
      </c>
      <c r="L10" s="30">
        <v>2.3063718649695635E-2</v>
      </c>
    </row>
    <row r="11" spans="1:12" ht="23.4">
      <c r="A11" s="31">
        <v>22007</v>
      </c>
      <c r="B11" s="32">
        <v>241180</v>
      </c>
      <c r="C11" s="54">
        <v>116.11866000000001</v>
      </c>
      <c r="D11" s="57">
        <v>0.58059329999999998</v>
      </c>
      <c r="E11" s="58">
        <v>1.2852092971776426E-2</v>
      </c>
      <c r="I11" s="29">
        <v>22007</v>
      </c>
      <c r="J11" s="30">
        <v>116.11866000000001</v>
      </c>
      <c r="K11" s="30">
        <v>0.58059329999999998</v>
      </c>
      <c r="L11" s="30">
        <v>1.2852092971776426E-2</v>
      </c>
    </row>
    <row r="12" spans="1:12" ht="23.4">
      <c r="A12" s="31">
        <v>22037</v>
      </c>
      <c r="B12" s="32">
        <v>241213</v>
      </c>
      <c r="C12" s="54">
        <v>309.62977400000005</v>
      </c>
      <c r="D12" s="57">
        <v>1.5481488700000003</v>
      </c>
      <c r="E12" s="58">
        <v>3.4270035860542343E-2</v>
      </c>
      <c r="I12" s="29">
        <v>22037</v>
      </c>
      <c r="J12" s="30">
        <v>309.62977400000005</v>
      </c>
      <c r="K12" s="30">
        <v>1.5481488700000003</v>
      </c>
      <c r="L12" s="30">
        <v>3.4270035860542343E-2</v>
      </c>
    </row>
    <row r="13" spans="1:12" ht="23.4">
      <c r="A13" s="31">
        <v>22068</v>
      </c>
      <c r="B13" s="32">
        <v>241243</v>
      </c>
      <c r="C13" s="54">
        <v>135.83817999999999</v>
      </c>
      <c r="D13" s="57">
        <v>0.67919089999999993</v>
      </c>
      <c r="E13" s="58">
        <v>1.5034662977310459E-2</v>
      </c>
      <c r="I13" s="29">
        <v>22068</v>
      </c>
      <c r="J13" s="30">
        <v>135.83817999999999</v>
      </c>
      <c r="K13" s="30">
        <v>0.67919089999999993</v>
      </c>
      <c r="L13" s="30">
        <v>1.5034662977310459E-2</v>
      </c>
    </row>
    <row r="14" spans="1:12" ht="23.4" hidden="1">
      <c r="A14" s="31">
        <v>22098</v>
      </c>
      <c r="B14" s="32">
        <v>241274</v>
      </c>
      <c r="C14" s="59"/>
      <c r="D14" s="57"/>
      <c r="E14" s="58"/>
      <c r="I14" s="29">
        <v>22098</v>
      </c>
      <c r="J14" s="30">
        <v>0</v>
      </c>
      <c r="K14" s="30">
        <v>0</v>
      </c>
      <c r="L14" s="30">
        <v>0</v>
      </c>
    </row>
    <row r="15" spans="1:12" ht="23.4" hidden="1">
      <c r="A15" s="31">
        <v>22129</v>
      </c>
      <c r="B15" s="32">
        <v>241305</v>
      </c>
      <c r="C15" s="59"/>
      <c r="D15" s="57"/>
      <c r="E15" s="58"/>
      <c r="F15" s="60"/>
      <c r="I15" s="29">
        <v>22129</v>
      </c>
      <c r="J15" s="30">
        <v>0</v>
      </c>
      <c r="K15" s="30">
        <v>0</v>
      </c>
      <c r="L15" s="30">
        <v>0</v>
      </c>
    </row>
    <row r="16" spans="1:12" ht="23.4" hidden="1">
      <c r="A16" s="31">
        <v>22160</v>
      </c>
      <c r="B16" s="32">
        <v>241334</v>
      </c>
      <c r="C16" s="59"/>
      <c r="D16" s="57"/>
      <c r="E16" s="58"/>
      <c r="I16" s="29">
        <v>22160</v>
      </c>
      <c r="J16" s="30">
        <v>0</v>
      </c>
      <c r="K16" s="30">
        <v>0</v>
      </c>
      <c r="L16" s="30">
        <v>0</v>
      </c>
    </row>
    <row r="17" spans="1:12" ht="23.4">
      <c r="A17" s="38" t="s">
        <v>5</v>
      </c>
      <c r="B17" s="39"/>
      <c r="C17" s="61">
        <v>1617.5269380000002</v>
      </c>
      <c r="D17" s="62">
        <v>8.0876346899999998</v>
      </c>
      <c r="E17" s="63">
        <v>0.17902899147758716</v>
      </c>
    </row>
    <row r="18" spans="1:12" ht="23.4" customHeight="1">
      <c r="C18" s="45"/>
      <c r="D18" s="46"/>
      <c r="E18" s="47"/>
    </row>
    <row r="19" spans="1:12" customFormat="1" ht="23.4" customHeight="1">
      <c r="C19" s="64"/>
      <c r="D19" s="65"/>
      <c r="E19" s="66"/>
      <c r="I19" s="20" t="s">
        <v>4</v>
      </c>
      <c r="J19" s="21" t="s">
        <v>222</v>
      </c>
      <c r="K19" s="67"/>
      <c r="L19" s="67"/>
    </row>
    <row r="20" spans="1:12" customFormat="1" ht="23.4" customHeight="1">
      <c r="C20" s="64"/>
      <c r="D20" s="65"/>
      <c r="E20" s="66"/>
      <c r="I20" s="29">
        <v>21824</v>
      </c>
      <c r="J20" s="68">
        <v>0</v>
      </c>
      <c r="K20" s="69"/>
      <c r="L20" s="69"/>
    </row>
    <row r="21" spans="1:12" customFormat="1" ht="23.4" customHeight="1">
      <c r="C21" s="64"/>
      <c r="D21" s="65"/>
      <c r="E21" s="66"/>
      <c r="I21" s="29">
        <v>21855</v>
      </c>
      <c r="J21" s="68">
        <v>234.33584999999999</v>
      </c>
      <c r="K21" s="69"/>
      <c r="L21" s="69"/>
    </row>
    <row r="22" spans="1:12" customFormat="1" ht="23.4" customHeight="1">
      <c r="C22" s="64"/>
      <c r="D22" s="65"/>
      <c r="E22" s="66"/>
      <c r="I22" s="29">
        <v>21885</v>
      </c>
      <c r="J22" s="68">
        <v>224.47609000000003</v>
      </c>
      <c r="K22" s="69"/>
      <c r="L22" s="69"/>
    </row>
    <row r="23" spans="1:12" customFormat="1" ht="23.4" customHeight="1">
      <c r="C23" s="64"/>
      <c r="D23" s="65"/>
      <c r="E23" s="66"/>
      <c r="I23" s="29">
        <v>21916</v>
      </c>
      <c r="J23" s="68">
        <v>253.93545400000002</v>
      </c>
      <c r="K23" s="69"/>
      <c r="L23" s="69"/>
    </row>
    <row r="24" spans="1:12" customFormat="1" ht="23.4" customHeight="1">
      <c r="C24" s="64"/>
      <c r="D24" s="65"/>
      <c r="E24" s="66"/>
      <c r="I24" s="29">
        <v>21947</v>
      </c>
      <c r="J24" s="68">
        <v>134.81223200000002</v>
      </c>
      <c r="K24" s="69"/>
      <c r="L24" s="69"/>
    </row>
    <row r="25" spans="1:12" customFormat="1" ht="23.4" customHeight="1">
      <c r="C25" s="64"/>
      <c r="D25" s="65"/>
      <c r="E25" s="66"/>
      <c r="I25" s="29">
        <v>21976</v>
      </c>
      <c r="J25" s="68">
        <v>208.38069800000005</v>
      </c>
      <c r="K25" s="69"/>
      <c r="L25" s="69"/>
    </row>
    <row r="26" spans="1:12" customFormat="1" ht="23.4" customHeight="1">
      <c r="C26" s="64"/>
      <c r="D26" s="65"/>
      <c r="E26" s="66"/>
      <c r="I26" s="29">
        <v>22007</v>
      </c>
      <c r="J26" s="68">
        <v>116.11866000000001</v>
      </c>
      <c r="K26" s="69"/>
      <c r="L26" s="69"/>
    </row>
    <row r="27" spans="1:12" customFormat="1" ht="23.4" customHeight="1">
      <c r="C27" s="64"/>
      <c r="D27" s="65"/>
      <c r="E27" s="66"/>
      <c r="I27" s="29">
        <v>22037</v>
      </c>
      <c r="J27" s="68">
        <v>309.62977400000005</v>
      </c>
      <c r="K27" s="69"/>
      <c r="L27" s="69"/>
    </row>
    <row r="28" spans="1:12" customFormat="1" ht="23.4" customHeight="1">
      <c r="C28" s="64"/>
      <c r="D28" s="65"/>
      <c r="E28" s="66"/>
      <c r="I28" s="29">
        <v>22068</v>
      </c>
      <c r="J28" s="68">
        <v>135.83817999999999</v>
      </c>
      <c r="K28" s="69"/>
      <c r="L28" s="69"/>
    </row>
    <row r="29" spans="1:12" customFormat="1" ht="23.4" customHeight="1">
      <c r="C29" s="64"/>
      <c r="D29" s="65"/>
      <c r="E29" s="66"/>
      <c r="I29" s="29">
        <v>22098</v>
      </c>
      <c r="J29" s="68">
        <v>0</v>
      </c>
      <c r="K29" s="69"/>
      <c r="L29" s="69"/>
    </row>
    <row r="30" spans="1:12" customFormat="1" ht="23.4" customHeight="1">
      <c r="C30" s="64"/>
      <c r="D30" s="65"/>
      <c r="E30" s="66"/>
      <c r="I30" s="29">
        <v>22129</v>
      </c>
      <c r="J30" s="68">
        <v>0</v>
      </c>
      <c r="K30" s="69"/>
      <c r="L30" s="69"/>
    </row>
    <row r="31" spans="1:12" customFormat="1" ht="23.4" customHeight="1">
      <c r="C31" s="64"/>
      <c r="D31" s="65"/>
      <c r="E31" s="66"/>
      <c r="I31" s="29">
        <v>22160</v>
      </c>
      <c r="J31" s="68">
        <v>0</v>
      </c>
      <c r="K31" s="69"/>
      <c r="L31" s="69"/>
    </row>
    <row r="32" spans="1:12" customFormat="1" ht="23.4" customHeight="1">
      <c r="C32" s="64"/>
      <c r="D32" s="65"/>
      <c r="E32" s="66"/>
      <c r="I32" s="70"/>
      <c r="J32" s="71"/>
      <c r="K32" s="69"/>
      <c r="L32" s="69"/>
    </row>
    <row r="33" spans="3:12" customFormat="1" ht="23.4" customHeight="1">
      <c r="C33" s="64"/>
      <c r="D33" s="65"/>
      <c r="E33" s="66"/>
      <c r="I33" s="70"/>
      <c r="J33" s="71"/>
      <c r="K33" s="69"/>
      <c r="L33" s="69"/>
    </row>
    <row r="34" spans="3:12" customFormat="1" ht="23.4" customHeight="1">
      <c r="C34" s="64"/>
      <c r="D34" s="65"/>
      <c r="E34" s="66"/>
      <c r="I34" s="70"/>
      <c r="J34" s="71"/>
      <c r="K34" s="69"/>
      <c r="L34" s="69"/>
    </row>
    <row r="35" spans="3:12" customFormat="1" ht="23.4" customHeight="1">
      <c r="C35" s="64"/>
      <c r="D35" s="65"/>
      <c r="E35" s="66"/>
      <c r="I35" s="70"/>
      <c r="J35" s="71"/>
      <c r="K35" s="69"/>
      <c r="L35" s="69"/>
    </row>
    <row r="36" spans="3:12" customFormat="1" ht="23.4" customHeight="1">
      <c r="C36" s="64"/>
      <c r="D36" s="65"/>
      <c r="E36" s="66"/>
      <c r="I36" s="70"/>
      <c r="J36" s="71"/>
      <c r="K36" s="69"/>
      <c r="L36" s="69"/>
    </row>
    <row r="37" spans="3:12" customFormat="1" ht="23.4" customHeight="1">
      <c r="C37" s="72"/>
      <c r="D37" s="73"/>
      <c r="E37" s="74"/>
      <c r="I37" s="20" t="s">
        <v>4</v>
      </c>
      <c r="J37" s="21" t="s">
        <v>219</v>
      </c>
    </row>
    <row r="38" spans="3:12" customFormat="1" ht="23.4" customHeight="1">
      <c r="C38" s="72"/>
      <c r="D38" s="73"/>
      <c r="E38" s="74"/>
      <c r="I38" s="29">
        <v>21824</v>
      </c>
      <c r="J38" s="68">
        <v>0</v>
      </c>
    </row>
    <row r="39" spans="3:12" customFormat="1" ht="23.4" customHeight="1">
      <c r="C39" s="72"/>
      <c r="D39" s="73"/>
      <c r="E39" s="74"/>
      <c r="I39" s="29">
        <v>21855</v>
      </c>
      <c r="J39" s="68">
        <v>1.1716792499999999</v>
      </c>
    </row>
    <row r="40" spans="3:12" customFormat="1" ht="23.4" customHeight="1">
      <c r="C40" s="72"/>
      <c r="D40" s="73"/>
      <c r="E40" s="74"/>
      <c r="I40" s="29">
        <v>21885</v>
      </c>
      <c r="J40" s="68">
        <v>1.1223804500000001</v>
      </c>
    </row>
    <row r="41" spans="3:12" customFormat="1" ht="23.4" customHeight="1">
      <c r="C41" s="72"/>
      <c r="D41" s="73"/>
      <c r="E41" s="74"/>
      <c r="I41" s="29">
        <v>21916</v>
      </c>
      <c r="J41" s="68">
        <v>1.2696772700000001</v>
      </c>
    </row>
    <row r="42" spans="3:12" customFormat="1" ht="23.4" customHeight="1">
      <c r="C42" s="72"/>
      <c r="D42" s="73"/>
      <c r="E42" s="74"/>
      <c r="I42" s="29">
        <v>21947</v>
      </c>
      <c r="J42" s="68">
        <v>0.67406116000000016</v>
      </c>
    </row>
    <row r="43" spans="3:12" customFormat="1" ht="23.4" customHeight="1">
      <c r="C43" s="72"/>
      <c r="D43" s="73"/>
      <c r="E43" s="74"/>
      <c r="I43" s="29">
        <v>21976</v>
      </c>
      <c r="J43" s="68">
        <v>1.0419034900000002</v>
      </c>
    </row>
    <row r="44" spans="3:12" customFormat="1" ht="23.4" customHeight="1">
      <c r="C44" s="72"/>
      <c r="D44" s="73"/>
      <c r="E44" s="74"/>
      <c r="I44" s="29">
        <v>22007</v>
      </c>
      <c r="J44" s="68">
        <v>0.58059329999999998</v>
      </c>
    </row>
    <row r="45" spans="3:12" customFormat="1" ht="23.4" customHeight="1">
      <c r="C45" s="72"/>
      <c r="D45" s="73"/>
      <c r="E45" s="74"/>
      <c r="I45" s="29">
        <v>22037</v>
      </c>
      <c r="J45" s="68">
        <v>1.5481488700000003</v>
      </c>
    </row>
    <row r="46" spans="3:12" customFormat="1" ht="23.4" customHeight="1">
      <c r="C46" s="72"/>
      <c r="D46" s="73"/>
      <c r="E46" s="74"/>
      <c r="I46" s="29">
        <v>22068</v>
      </c>
      <c r="J46" s="68">
        <v>0.67919089999999993</v>
      </c>
    </row>
    <row r="47" spans="3:12" customFormat="1" ht="23.4" customHeight="1">
      <c r="C47" s="72"/>
      <c r="D47" s="73"/>
      <c r="E47" s="74"/>
      <c r="I47" s="29">
        <v>22098</v>
      </c>
      <c r="J47" s="68">
        <v>0</v>
      </c>
    </row>
    <row r="48" spans="3:12" customFormat="1" ht="23.4" customHeight="1">
      <c r="C48" s="72"/>
      <c r="D48" s="73"/>
      <c r="E48" s="74"/>
      <c r="I48" s="29">
        <v>22129</v>
      </c>
      <c r="J48" s="68">
        <v>0</v>
      </c>
    </row>
    <row r="49" spans="3:10" customFormat="1" ht="23.4" customHeight="1">
      <c r="C49" s="72"/>
      <c r="D49" s="73"/>
      <c r="E49" s="74"/>
      <c r="I49" s="29">
        <v>22160</v>
      </c>
      <c r="J49" s="68">
        <v>0</v>
      </c>
    </row>
    <row r="50" spans="3:10" customFormat="1" ht="23.4" customHeight="1">
      <c r="C50" s="72"/>
      <c r="D50" s="73"/>
      <c r="E50" s="74"/>
    </row>
    <row r="51" spans="3:10" customFormat="1" ht="23.4" customHeight="1">
      <c r="C51" s="72"/>
      <c r="D51" s="73"/>
      <c r="E51" s="74"/>
    </row>
    <row r="52" spans="3:10" customFormat="1" ht="23.4" hidden="1" customHeight="1">
      <c r="C52" s="72"/>
      <c r="D52" s="73"/>
      <c r="E52" s="74"/>
    </row>
    <row r="53" spans="3:10" customFormat="1" ht="23.4" customHeight="1">
      <c r="C53" s="72"/>
      <c r="D53" s="73"/>
      <c r="E53" s="74"/>
      <c r="I53" s="20" t="s">
        <v>4</v>
      </c>
      <c r="J53" s="21" t="s">
        <v>221</v>
      </c>
    </row>
    <row r="54" spans="3:10" customFormat="1" ht="23.4" customHeight="1">
      <c r="C54" s="72"/>
      <c r="D54" s="73"/>
      <c r="E54" s="74"/>
      <c r="I54" s="29">
        <v>21824</v>
      </c>
      <c r="J54" s="68">
        <v>0</v>
      </c>
    </row>
    <row r="55" spans="3:10" customFormat="1" ht="23.4" customHeight="1">
      <c r="C55" s="72"/>
      <c r="D55" s="73"/>
      <c r="E55" s="74"/>
      <c r="I55" s="29">
        <v>21855</v>
      </c>
      <c r="J55" s="68">
        <v>2.5936452684006642E-2</v>
      </c>
    </row>
    <row r="56" spans="3:10" customFormat="1" ht="23.4" customHeight="1">
      <c r="C56" s="72"/>
      <c r="D56" s="73"/>
      <c r="E56" s="74"/>
      <c r="I56" s="29">
        <v>21885</v>
      </c>
      <c r="J56" s="68">
        <v>2.4845167681239625E-2</v>
      </c>
    </row>
    <row r="57" spans="3:10" customFormat="1" ht="23.4" customHeight="1">
      <c r="C57" s="72"/>
      <c r="D57" s="73"/>
      <c r="E57" s="74"/>
      <c r="I57" s="29">
        <v>21916</v>
      </c>
      <c r="J57" s="68">
        <v>2.8105750304371891E-2</v>
      </c>
    </row>
    <row r="58" spans="3:10" customFormat="1" ht="23.4" customHeight="1">
      <c r="C58" s="72"/>
      <c r="D58" s="73"/>
      <c r="E58" s="74"/>
      <c r="I58" s="29">
        <v>21947</v>
      </c>
      <c r="J58" s="68">
        <v>1.4921110348644163E-2</v>
      </c>
    </row>
    <row r="59" spans="3:10" customFormat="1" ht="23.4" customHeight="1">
      <c r="C59" s="72"/>
      <c r="D59" s="73"/>
      <c r="E59" s="74"/>
      <c r="I59" s="29">
        <v>21976</v>
      </c>
      <c r="J59" s="68">
        <v>2.3063718649695635E-2</v>
      </c>
    </row>
    <row r="60" spans="3:10" customFormat="1" ht="23.4" customHeight="1">
      <c r="C60" s="72"/>
      <c r="D60" s="73"/>
      <c r="E60" s="74"/>
      <c r="I60" s="29">
        <v>22007</v>
      </c>
      <c r="J60" s="68">
        <v>1.2852092971776426E-2</v>
      </c>
    </row>
    <row r="61" spans="3:10" customFormat="1" ht="23.4" customHeight="1">
      <c r="C61" s="72"/>
      <c r="D61" s="73"/>
      <c r="E61" s="74"/>
      <c r="I61" s="29">
        <v>22037</v>
      </c>
      <c r="J61" s="68">
        <v>3.4270035860542343E-2</v>
      </c>
    </row>
    <row r="62" spans="3:10" customFormat="1" ht="23.4" customHeight="1">
      <c r="C62" s="72"/>
      <c r="D62" s="73"/>
      <c r="E62" s="74"/>
      <c r="I62" s="29">
        <v>22068</v>
      </c>
      <c r="J62" s="68">
        <v>1.5034662977310459E-2</v>
      </c>
    </row>
    <row r="63" spans="3:10" customFormat="1" ht="23.4" customHeight="1">
      <c r="C63" s="72"/>
      <c r="D63" s="73"/>
      <c r="E63" s="74"/>
      <c r="I63" s="29">
        <v>22098</v>
      </c>
      <c r="J63" s="68">
        <v>0</v>
      </c>
    </row>
    <row r="64" spans="3:10" customFormat="1" ht="23.4" customHeight="1">
      <c r="C64" s="72"/>
      <c r="D64" s="73"/>
      <c r="E64" s="74"/>
      <c r="I64" s="29">
        <v>22129</v>
      </c>
      <c r="J64" s="68">
        <v>0</v>
      </c>
    </row>
    <row r="65" spans="1:12" customFormat="1" ht="23.4" customHeight="1">
      <c r="C65" s="72"/>
      <c r="D65" s="73"/>
      <c r="E65" s="74"/>
      <c r="I65" s="29">
        <v>22160</v>
      </c>
      <c r="J65" s="68">
        <v>0</v>
      </c>
    </row>
    <row r="66" spans="1:12" customFormat="1" ht="23.4" customHeight="1">
      <c r="C66" s="72"/>
      <c r="D66" s="73"/>
      <c r="E66" s="74"/>
    </row>
    <row r="67" spans="1:12" customFormat="1" ht="23.4" customHeight="1">
      <c r="C67" s="72"/>
      <c r="D67" s="73"/>
      <c r="E67" s="74"/>
    </row>
    <row r="68" spans="1:12" customFormat="1" ht="23.4" customHeight="1">
      <c r="C68" s="72"/>
      <c r="D68" s="73"/>
      <c r="E68" s="74"/>
    </row>
    <row r="69" spans="1:12" ht="23.4" customHeight="1">
      <c r="A69" s="1" t="s">
        <v>217</v>
      </c>
      <c r="B69" s="1"/>
      <c r="C69" s="2"/>
      <c r="D69" s="3"/>
      <c r="E69" s="4"/>
    </row>
    <row r="70" spans="1:12" ht="23.4" customHeight="1">
      <c r="A70" s="7" t="s">
        <v>9</v>
      </c>
      <c r="B70" s="8"/>
      <c r="C70" s="9"/>
      <c r="D70" s="10"/>
      <c r="E70" s="11"/>
    </row>
    <row r="72" spans="1:12" s="19" customFormat="1" ht="70.2">
      <c r="A72" s="13" t="s">
        <v>1</v>
      </c>
      <c r="B72" s="13" t="s">
        <v>2</v>
      </c>
      <c r="C72" s="14" t="s">
        <v>3</v>
      </c>
      <c r="D72" s="15" t="s">
        <v>212</v>
      </c>
      <c r="E72" s="16" t="s">
        <v>218</v>
      </c>
      <c r="I72" s="20" t="s">
        <v>4</v>
      </c>
      <c r="J72" s="21" t="s">
        <v>223</v>
      </c>
      <c r="K72" s="21" t="s">
        <v>215</v>
      </c>
      <c r="L72" s="21" t="s">
        <v>216</v>
      </c>
    </row>
    <row r="73" spans="1:12" ht="23.4">
      <c r="A73" s="22">
        <v>21824</v>
      </c>
      <c r="B73" s="23">
        <v>241000</v>
      </c>
      <c r="C73" s="54">
        <v>0</v>
      </c>
      <c r="D73" s="55">
        <v>0</v>
      </c>
      <c r="E73" s="56">
        <v>0</v>
      </c>
      <c r="I73" s="29">
        <v>21824</v>
      </c>
      <c r="J73" s="30">
        <v>0</v>
      </c>
      <c r="K73" s="30">
        <v>0</v>
      </c>
      <c r="L73" s="30">
        <v>0</v>
      </c>
    </row>
    <row r="74" spans="1:12" ht="23.4">
      <c r="A74" s="31">
        <v>21855</v>
      </c>
      <c r="B74" s="32">
        <v>241030</v>
      </c>
      <c r="C74" s="54">
        <v>234.33584999999999</v>
      </c>
      <c r="D74" s="57">
        <v>0.58583962499999997</v>
      </c>
      <c r="E74" s="58">
        <v>2.5936452684006642E-2</v>
      </c>
      <c r="I74" s="29">
        <v>21855</v>
      </c>
      <c r="J74" s="30">
        <v>234.33584999999999</v>
      </c>
      <c r="K74" s="30">
        <v>0.58583962499999997</v>
      </c>
      <c r="L74" s="30">
        <v>2.5936452684006642E-2</v>
      </c>
    </row>
    <row r="75" spans="1:12" ht="23.4">
      <c r="A75" s="31">
        <v>21885</v>
      </c>
      <c r="B75" s="32">
        <v>241061</v>
      </c>
      <c r="C75" s="54">
        <v>223.749932</v>
      </c>
      <c r="D75" s="57">
        <v>0.55937482999999999</v>
      </c>
      <c r="E75" s="58">
        <v>2.4764796015495295E-2</v>
      </c>
      <c r="I75" s="29">
        <v>21885</v>
      </c>
      <c r="J75" s="30">
        <v>223.749932</v>
      </c>
      <c r="K75" s="30">
        <v>0.55937482999999999</v>
      </c>
      <c r="L75" s="30">
        <v>2.4764796015495295E-2</v>
      </c>
    </row>
    <row r="76" spans="1:12" ht="23.4">
      <c r="A76" s="31">
        <v>21916</v>
      </c>
      <c r="B76" s="32">
        <v>241092</v>
      </c>
      <c r="C76" s="54">
        <v>252.27661600000002</v>
      </c>
      <c r="D76" s="57">
        <v>0.63069154000000005</v>
      </c>
      <c r="E76" s="58">
        <v>2.7922148976203653E-2</v>
      </c>
      <c r="I76" s="29">
        <v>21916</v>
      </c>
      <c r="J76" s="30">
        <v>252.27661600000002</v>
      </c>
      <c r="K76" s="30">
        <v>0.63069154000000005</v>
      </c>
      <c r="L76" s="30">
        <v>2.7922148976203653E-2</v>
      </c>
    </row>
    <row r="77" spans="1:12" ht="23.4">
      <c r="A77" s="31">
        <v>21947</v>
      </c>
      <c r="B77" s="32">
        <v>241120</v>
      </c>
      <c r="C77" s="54">
        <v>131.70107800000002</v>
      </c>
      <c r="D77" s="57">
        <v>0.32925269500000004</v>
      </c>
      <c r="E77" s="58">
        <v>1.4576765688987274E-2</v>
      </c>
      <c r="I77" s="29">
        <v>21947</v>
      </c>
      <c r="J77" s="30">
        <v>131.70107800000002</v>
      </c>
      <c r="K77" s="30">
        <v>0.32925269500000004</v>
      </c>
      <c r="L77" s="30">
        <v>1.4576765688987274E-2</v>
      </c>
    </row>
    <row r="78" spans="1:12" ht="23.4">
      <c r="A78" s="31">
        <v>21976</v>
      </c>
      <c r="B78" s="32">
        <v>241152</v>
      </c>
      <c r="C78" s="54">
        <v>206.32880200000005</v>
      </c>
      <c r="D78" s="57">
        <v>0.51582200500000008</v>
      </c>
      <c r="E78" s="58">
        <v>2.283661339236304E-2</v>
      </c>
      <c r="I78" s="29">
        <v>21976</v>
      </c>
      <c r="J78" s="30">
        <v>206.32880200000005</v>
      </c>
      <c r="K78" s="30">
        <v>0.51582200500000008</v>
      </c>
      <c r="L78" s="30">
        <v>2.283661339236304E-2</v>
      </c>
    </row>
    <row r="79" spans="1:12" ht="23.4">
      <c r="A79" s="31">
        <v>22007</v>
      </c>
      <c r="B79" s="32">
        <v>241180</v>
      </c>
      <c r="C79" s="54">
        <v>116.11866000000001</v>
      </c>
      <c r="D79" s="57">
        <v>0.29029664999999999</v>
      </c>
      <c r="E79" s="58">
        <v>1.2852092971776426E-2</v>
      </c>
      <c r="I79" s="29">
        <v>22007</v>
      </c>
      <c r="J79" s="30">
        <v>116.11866000000001</v>
      </c>
      <c r="K79" s="30">
        <v>0.29029664999999999</v>
      </c>
      <c r="L79" s="30">
        <v>1.2852092971776426E-2</v>
      </c>
    </row>
    <row r="80" spans="1:12" ht="23.4">
      <c r="A80" s="31">
        <v>22037</v>
      </c>
      <c r="B80" s="32">
        <v>241213</v>
      </c>
      <c r="C80" s="54">
        <v>304.466724</v>
      </c>
      <c r="D80" s="57">
        <v>0.76116680999999997</v>
      </c>
      <c r="E80" s="58">
        <v>3.369858594355285E-2</v>
      </c>
      <c r="I80" s="29">
        <v>22037</v>
      </c>
      <c r="J80" s="30">
        <v>304.466724</v>
      </c>
      <c r="K80" s="30">
        <v>0.76116680999999997</v>
      </c>
      <c r="L80" s="30">
        <v>3.369858594355285E-2</v>
      </c>
    </row>
    <row r="81" spans="1:12" ht="23.4">
      <c r="A81" s="31">
        <v>22068</v>
      </c>
      <c r="B81" s="32">
        <v>241243</v>
      </c>
      <c r="C81" s="54">
        <v>135.83817999999999</v>
      </c>
      <c r="D81" s="57">
        <v>0.33959544999999997</v>
      </c>
      <c r="E81" s="58">
        <v>1.5034662977310459E-2</v>
      </c>
      <c r="I81" s="29">
        <v>22068</v>
      </c>
      <c r="J81" s="30">
        <v>135.83817999999999</v>
      </c>
      <c r="K81" s="30">
        <v>0.33959544999999997</v>
      </c>
      <c r="L81" s="30">
        <v>1.5034662977310459E-2</v>
      </c>
    </row>
    <row r="82" spans="1:12" ht="23.4" hidden="1">
      <c r="A82" s="31">
        <v>22098</v>
      </c>
      <c r="B82" s="32">
        <v>241274</v>
      </c>
      <c r="C82" s="59"/>
      <c r="D82" s="57"/>
      <c r="E82" s="58"/>
      <c r="I82" s="29">
        <v>22098</v>
      </c>
      <c r="J82" s="30">
        <v>0</v>
      </c>
      <c r="K82" s="30">
        <v>0</v>
      </c>
      <c r="L82" s="30">
        <v>0</v>
      </c>
    </row>
    <row r="83" spans="1:12" ht="23.4" hidden="1">
      <c r="A83" s="31">
        <v>22129</v>
      </c>
      <c r="B83" s="32">
        <v>241305</v>
      </c>
      <c r="C83" s="59"/>
      <c r="D83" s="57"/>
      <c r="E83" s="58"/>
      <c r="I83" s="29">
        <v>22129</v>
      </c>
      <c r="J83" s="30">
        <v>0</v>
      </c>
      <c r="K83" s="30">
        <v>0</v>
      </c>
      <c r="L83" s="30">
        <v>0</v>
      </c>
    </row>
    <row r="84" spans="1:12" ht="23.4" hidden="1">
      <c r="A84" s="31">
        <v>22160</v>
      </c>
      <c r="B84" s="32">
        <v>241334</v>
      </c>
      <c r="C84" s="59"/>
      <c r="D84" s="57"/>
      <c r="E84" s="58"/>
      <c r="I84" s="29">
        <v>22160</v>
      </c>
      <c r="J84" s="30">
        <v>0</v>
      </c>
      <c r="K84" s="30">
        <v>0</v>
      </c>
      <c r="L84" s="30">
        <v>0</v>
      </c>
    </row>
    <row r="85" spans="1:12" ht="23.4">
      <c r="A85" s="38" t="s">
        <v>5</v>
      </c>
      <c r="B85" s="39"/>
      <c r="C85" s="61">
        <v>1604.8158420000002</v>
      </c>
      <c r="D85" s="62">
        <v>4.012039605</v>
      </c>
      <c r="E85" s="63">
        <v>0.17762211864969563</v>
      </c>
    </row>
    <row r="86" spans="1:12" ht="23.4" customHeight="1">
      <c r="C86" s="45"/>
      <c r="D86" s="46"/>
      <c r="E86" s="47"/>
    </row>
    <row r="87" spans="1:12" customFormat="1" ht="23.4" customHeight="1">
      <c r="C87" s="64"/>
      <c r="D87" s="65"/>
      <c r="E87" s="66"/>
      <c r="I87" s="20" t="s">
        <v>4</v>
      </c>
      <c r="J87" s="21" t="s">
        <v>223</v>
      </c>
      <c r="K87" s="67"/>
      <c r="L87" s="67"/>
    </row>
    <row r="88" spans="1:12" customFormat="1" ht="23.4" customHeight="1">
      <c r="C88" s="64"/>
      <c r="D88" s="65"/>
      <c r="E88" s="66"/>
      <c r="I88" s="29">
        <v>21824</v>
      </c>
      <c r="J88" s="68">
        <v>0</v>
      </c>
      <c r="K88" s="69"/>
      <c r="L88" s="69"/>
    </row>
    <row r="89" spans="1:12" customFormat="1" ht="23.4" customHeight="1">
      <c r="C89" s="64"/>
      <c r="D89" s="65"/>
      <c r="E89" s="66"/>
      <c r="I89" s="29">
        <v>21855</v>
      </c>
      <c r="J89" s="68">
        <v>234.33584999999999</v>
      </c>
      <c r="K89" s="69"/>
      <c r="L89" s="69"/>
    </row>
    <row r="90" spans="1:12" customFormat="1" ht="23.4" customHeight="1">
      <c r="C90" s="64"/>
      <c r="D90" s="65"/>
      <c r="E90" s="66"/>
      <c r="I90" s="29">
        <v>21885</v>
      </c>
      <c r="J90" s="68">
        <v>223.749932</v>
      </c>
      <c r="K90" s="69"/>
      <c r="L90" s="69"/>
    </row>
    <row r="91" spans="1:12" customFormat="1" ht="23.4" customHeight="1">
      <c r="C91" s="64"/>
      <c r="D91" s="65"/>
      <c r="E91" s="66"/>
      <c r="I91" s="29">
        <v>21916</v>
      </c>
      <c r="J91" s="68">
        <v>252.27661600000002</v>
      </c>
      <c r="K91" s="69"/>
      <c r="L91" s="69"/>
    </row>
    <row r="92" spans="1:12" customFormat="1" ht="23.4" customHeight="1">
      <c r="C92" s="64"/>
      <c r="D92" s="65"/>
      <c r="E92" s="66"/>
      <c r="I92" s="29">
        <v>21947</v>
      </c>
      <c r="J92" s="68">
        <v>131.70107800000002</v>
      </c>
      <c r="K92" s="69"/>
      <c r="L92" s="69"/>
    </row>
    <row r="93" spans="1:12" customFormat="1" ht="23.4" customHeight="1">
      <c r="C93" s="64"/>
      <c r="D93" s="65"/>
      <c r="E93" s="66"/>
      <c r="I93" s="29">
        <v>21976</v>
      </c>
      <c r="J93" s="68">
        <v>206.32880200000005</v>
      </c>
      <c r="K93" s="69"/>
      <c r="L93" s="69"/>
    </row>
    <row r="94" spans="1:12" customFormat="1" ht="23.4" customHeight="1">
      <c r="C94" s="64"/>
      <c r="D94" s="65"/>
      <c r="E94" s="66"/>
      <c r="I94" s="29">
        <v>22007</v>
      </c>
      <c r="J94" s="68">
        <v>116.11866000000001</v>
      </c>
      <c r="K94" s="69"/>
      <c r="L94" s="69"/>
    </row>
    <row r="95" spans="1:12" customFormat="1" ht="23.4" customHeight="1">
      <c r="C95" s="64"/>
      <c r="D95" s="65"/>
      <c r="E95" s="66"/>
      <c r="I95" s="29">
        <v>22037</v>
      </c>
      <c r="J95" s="68">
        <v>304.466724</v>
      </c>
      <c r="K95" s="69"/>
      <c r="L95" s="69"/>
    </row>
    <row r="96" spans="1:12" customFormat="1" ht="23.4" customHeight="1">
      <c r="C96" s="64"/>
      <c r="D96" s="65"/>
      <c r="E96" s="66"/>
      <c r="I96" s="29">
        <v>22068</v>
      </c>
      <c r="J96" s="68">
        <v>135.83817999999999</v>
      </c>
      <c r="K96" s="69"/>
      <c r="L96" s="69"/>
    </row>
    <row r="97" spans="3:12" customFormat="1" ht="23.4" customHeight="1">
      <c r="C97" s="64"/>
      <c r="D97" s="65"/>
      <c r="E97" s="66"/>
      <c r="I97" s="29">
        <v>22098</v>
      </c>
      <c r="J97" s="68">
        <v>0</v>
      </c>
      <c r="K97" s="69"/>
      <c r="L97" s="69"/>
    </row>
    <row r="98" spans="3:12" customFormat="1" ht="23.4" customHeight="1">
      <c r="C98" s="64"/>
      <c r="D98" s="65"/>
      <c r="E98" s="66"/>
      <c r="I98" s="29">
        <v>22129</v>
      </c>
      <c r="J98" s="68">
        <v>0</v>
      </c>
      <c r="K98" s="69"/>
      <c r="L98" s="69"/>
    </row>
    <row r="99" spans="3:12" customFormat="1" ht="23.4" customHeight="1">
      <c r="C99" s="64"/>
      <c r="D99" s="65"/>
      <c r="E99" s="66"/>
      <c r="I99" s="29">
        <v>22160</v>
      </c>
      <c r="J99" s="68">
        <v>0</v>
      </c>
      <c r="K99" s="69"/>
      <c r="L99" s="69"/>
    </row>
    <row r="100" spans="3:12" customFormat="1" ht="23.4" customHeight="1">
      <c r="C100" s="64"/>
      <c r="D100" s="65"/>
      <c r="E100" s="66"/>
      <c r="I100" s="70"/>
      <c r="J100" s="71"/>
      <c r="K100" s="69"/>
      <c r="L100" s="69"/>
    </row>
    <row r="101" spans="3:12" customFormat="1" ht="23.4" customHeight="1">
      <c r="C101" s="64"/>
      <c r="D101" s="65"/>
      <c r="E101" s="66"/>
      <c r="I101" s="70"/>
      <c r="J101" s="71"/>
      <c r="K101" s="69"/>
      <c r="L101" s="69"/>
    </row>
    <row r="102" spans="3:12" customFormat="1" ht="23.4" customHeight="1">
      <c r="C102" s="64"/>
      <c r="D102" s="65"/>
      <c r="E102" s="66"/>
      <c r="I102" s="70"/>
      <c r="J102" s="71"/>
      <c r="K102" s="69"/>
      <c r="L102" s="69"/>
    </row>
    <row r="103" spans="3:12" customFormat="1" ht="23.4" customHeight="1">
      <c r="C103" s="64"/>
      <c r="D103" s="65"/>
      <c r="E103" s="66"/>
      <c r="I103" s="70"/>
      <c r="J103" s="71"/>
      <c r="K103" s="69"/>
      <c r="L103" s="69"/>
    </row>
    <row r="104" spans="3:12" customFormat="1" ht="23.4" customHeight="1">
      <c r="C104" s="64"/>
      <c r="D104" s="65"/>
      <c r="E104" s="66"/>
      <c r="I104" s="70"/>
      <c r="J104" s="71"/>
      <c r="K104" s="69"/>
      <c r="L104" s="69"/>
    </row>
    <row r="105" spans="3:12" customFormat="1" ht="23.4" customHeight="1">
      <c r="C105" s="72"/>
      <c r="D105" s="73"/>
      <c r="E105" s="74"/>
      <c r="I105" s="20" t="s">
        <v>4</v>
      </c>
      <c r="J105" s="21" t="s">
        <v>224</v>
      </c>
    </row>
    <row r="106" spans="3:12" customFormat="1" ht="23.4" customHeight="1">
      <c r="C106" s="72"/>
      <c r="D106" s="73"/>
      <c r="E106" s="74"/>
      <c r="I106" s="29">
        <v>21824</v>
      </c>
      <c r="J106" s="68">
        <v>0</v>
      </c>
    </row>
    <row r="107" spans="3:12" customFormat="1" ht="23.4" customHeight="1">
      <c r="C107" s="72"/>
      <c r="D107" s="73"/>
      <c r="E107" s="74"/>
      <c r="I107" s="29">
        <v>21855</v>
      </c>
      <c r="J107" s="68">
        <v>0.58583962499999997</v>
      </c>
    </row>
    <row r="108" spans="3:12" customFormat="1" ht="23.4" customHeight="1">
      <c r="C108" s="72"/>
      <c r="D108" s="73"/>
      <c r="E108" s="74"/>
      <c r="I108" s="29">
        <v>21885</v>
      </c>
      <c r="J108" s="68">
        <v>0.55937482999999999</v>
      </c>
    </row>
    <row r="109" spans="3:12" customFormat="1" ht="23.4" customHeight="1">
      <c r="C109" s="72"/>
      <c r="D109" s="73"/>
      <c r="E109" s="74"/>
      <c r="I109" s="29">
        <v>21916</v>
      </c>
      <c r="J109" s="68">
        <v>0.63069154000000005</v>
      </c>
    </row>
    <row r="110" spans="3:12" customFormat="1" ht="23.4" customHeight="1">
      <c r="C110" s="72"/>
      <c r="D110" s="73"/>
      <c r="E110" s="74"/>
      <c r="I110" s="29">
        <v>21947</v>
      </c>
      <c r="J110" s="68">
        <v>0.32925269500000004</v>
      </c>
    </row>
    <row r="111" spans="3:12" customFormat="1" ht="23.4" customHeight="1">
      <c r="C111" s="72"/>
      <c r="D111" s="73"/>
      <c r="E111" s="74"/>
      <c r="I111" s="29">
        <v>21976</v>
      </c>
      <c r="J111" s="68">
        <v>0.51582200500000008</v>
      </c>
    </row>
    <row r="112" spans="3:12" customFormat="1" ht="23.4" customHeight="1">
      <c r="C112" s="72"/>
      <c r="D112" s="73"/>
      <c r="E112" s="74"/>
      <c r="I112" s="29">
        <v>22007</v>
      </c>
      <c r="J112" s="68">
        <v>0.29029664999999999</v>
      </c>
    </row>
    <row r="113" spans="3:10" customFormat="1" ht="23.4" customHeight="1">
      <c r="C113" s="72"/>
      <c r="D113" s="73"/>
      <c r="E113" s="74"/>
      <c r="I113" s="29">
        <v>22037</v>
      </c>
      <c r="J113" s="68">
        <v>0.76116680999999997</v>
      </c>
    </row>
    <row r="114" spans="3:10" customFormat="1" ht="23.4" customHeight="1">
      <c r="C114" s="72"/>
      <c r="D114" s="73"/>
      <c r="E114" s="74"/>
      <c r="I114" s="29">
        <v>22068</v>
      </c>
      <c r="J114" s="68">
        <v>0.33959544999999997</v>
      </c>
    </row>
    <row r="115" spans="3:10" customFormat="1" ht="23.4" customHeight="1">
      <c r="C115" s="72"/>
      <c r="D115" s="73"/>
      <c r="E115" s="74"/>
      <c r="I115" s="29">
        <v>22098</v>
      </c>
      <c r="J115" s="68">
        <v>0</v>
      </c>
    </row>
    <row r="116" spans="3:10" customFormat="1" ht="23.4" customHeight="1">
      <c r="C116" s="72"/>
      <c r="D116" s="73"/>
      <c r="E116" s="74"/>
      <c r="I116" s="29">
        <v>22129</v>
      </c>
      <c r="J116" s="68">
        <v>0</v>
      </c>
    </row>
    <row r="117" spans="3:10" customFormat="1" ht="23.4" customHeight="1">
      <c r="C117" s="72"/>
      <c r="D117" s="73"/>
      <c r="E117" s="74"/>
      <c r="I117" s="29">
        <v>22160</v>
      </c>
      <c r="J117" s="68">
        <v>0</v>
      </c>
    </row>
    <row r="118" spans="3:10" customFormat="1" ht="23.4" customHeight="1">
      <c r="C118" s="72"/>
      <c r="D118" s="73"/>
      <c r="E118" s="74"/>
    </row>
    <row r="119" spans="3:10" customFormat="1" ht="23.4" customHeight="1">
      <c r="C119" s="72"/>
      <c r="D119" s="73"/>
      <c r="E119" s="74"/>
    </row>
    <row r="120" spans="3:10" customFormat="1" ht="23.4" hidden="1" customHeight="1">
      <c r="C120" s="72"/>
      <c r="D120" s="73"/>
      <c r="E120" s="74"/>
    </row>
    <row r="121" spans="3:10" customFormat="1" ht="23.4" customHeight="1">
      <c r="C121" s="72"/>
      <c r="D121" s="73"/>
      <c r="E121" s="74"/>
      <c r="I121" s="20" t="s">
        <v>4</v>
      </c>
      <c r="J121" s="21" t="s">
        <v>225</v>
      </c>
    </row>
    <row r="122" spans="3:10" customFormat="1" ht="23.4" customHeight="1">
      <c r="C122" s="72"/>
      <c r="D122" s="73"/>
      <c r="E122" s="74"/>
      <c r="I122" s="29">
        <v>21824</v>
      </c>
      <c r="J122" s="68">
        <v>0</v>
      </c>
    </row>
    <row r="123" spans="3:10" customFormat="1" ht="23.4" customHeight="1">
      <c r="C123" s="72"/>
      <c r="D123" s="73"/>
      <c r="E123" s="74"/>
      <c r="I123" s="29">
        <v>21855</v>
      </c>
      <c r="J123" s="68">
        <v>2.5936452684006642E-2</v>
      </c>
    </row>
    <row r="124" spans="3:10" customFormat="1" ht="23.4" customHeight="1">
      <c r="C124" s="72"/>
      <c r="D124" s="73"/>
      <c r="E124" s="74"/>
      <c r="I124" s="29">
        <v>21885</v>
      </c>
      <c r="J124" s="68">
        <v>2.4764796015495295E-2</v>
      </c>
    </row>
    <row r="125" spans="3:10" customFormat="1" ht="23.4" customHeight="1">
      <c r="C125" s="72"/>
      <c r="D125" s="73"/>
      <c r="E125" s="74"/>
      <c r="I125" s="29">
        <v>21916</v>
      </c>
      <c r="J125" s="68">
        <v>2.7922148976203653E-2</v>
      </c>
    </row>
    <row r="126" spans="3:10" customFormat="1" ht="23.4" customHeight="1">
      <c r="C126" s="72"/>
      <c r="D126" s="73"/>
      <c r="E126" s="74"/>
      <c r="I126" s="29">
        <v>21947</v>
      </c>
      <c r="J126" s="68">
        <v>1.4576765688987274E-2</v>
      </c>
    </row>
    <row r="127" spans="3:10" customFormat="1" ht="23.4" customHeight="1">
      <c r="C127" s="72"/>
      <c r="D127" s="73"/>
      <c r="E127" s="74"/>
      <c r="I127" s="29">
        <v>21976</v>
      </c>
      <c r="J127" s="68">
        <v>2.283661339236304E-2</v>
      </c>
    </row>
    <row r="128" spans="3:10" customFormat="1" ht="23.4" customHeight="1">
      <c r="C128" s="72"/>
      <c r="D128" s="73"/>
      <c r="E128" s="74"/>
      <c r="I128" s="29">
        <v>22007</v>
      </c>
      <c r="J128" s="68">
        <v>1.2852092971776426E-2</v>
      </c>
    </row>
    <row r="129" spans="3:10" customFormat="1" ht="23.4" customHeight="1">
      <c r="C129" s="72"/>
      <c r="D129" s="73"/>
      <c r="E129" s="74"/>
      <c r="I129" s="29">
        <v>22037</v>
      </c>
      <c r="J129" s="68">
        <v>3.369858594355285E-2</v>
      </c>
    </row>
    <row r="130" spans="3:10" customFormat="1" ht="23.4" customHeight="1">
      <c r="C130" s="72"/>
      <c r="D130" s="73"/>
      <c r="E130" s="74"/>
      <c r="I130" s="29">
        <v>22068</v>
      </c>
      <c r="J130" s="68">
        <v>1.5034662977310459E-2</v>
      </c>
    </row>
    <row r="131" spans="3:10" customFormat="1" ht="23.4" customHeight="1">
      <c r="C131" s="72"/>
      <c r="D131" s="73"/>
      <c r="E131" s="74"/>
      <c r="I131" s="29">
        <v>22098</v>
      </c>
      <c r="J131" s="68">
        <v>0</v>
      </c>
    </row>
    <row r="132" spans="3:10" customFormat="1" ht="23.4" customHeight="1">
      <c r="C132" s="72"/>
      <c r="D132" s="73"/>
      <c r="E132" s="74"/>
      <c r="I132" s="29">
        <v>22129</v>
      </c>
      <c r="J132" s="68">
        <v>0</v>
      </c>
    </row>
    <row r="133" spans="3:10" customFormat="1" ht="23.4" customHeight="1">
      <c r="C133" s="72"/>
      <c r="D133" s="73"/>
      <c r="E133" s="74"/>
      <c r="I133" s="29">
        <v>22160</v>
      </c>
      <c r="J133" s="68">
        <v>0</v>
      </c>
    </row>
    <row r="134" spans="3:10" customFormat="1" ht="23.4" customHeight="1">
      <c r="C134" s="72"/>
      <c r="D134" s="73"/>
      <c r="E134" s="74"/>
    </row>
    <row r="135" spans="3:10" customFormat="1" ht="23.4" customHeight="1">
      <c r="C135" s="72"/>
      <c r="D135" s="73"/>
      <c r="E135" s="74"/>
    </row>
  </sheetData>
  <pageMargins left="0.55118110236220474" right="0.55118110236220474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พื้นที่อาคาร</vt:lpstr>
      <vt:lpstr>ปริมาณก๊าซเรือนกระจก (kgCO2)</vt:lpstr>
      <vt:lpstr>กระดาษะ-ต.ค-59-ก.ย-60(3)</vt:lpstr>
      <vt:lpstr>ปริมาณการปลดปล่อย GHGs (kgCO2) </vt:lpstr>
      <vt:lpstr>'ปริมาณก๊าซเรือนกระจก (kgCO2)'!Print_Area</vt:lpstr>
      <vt:lpstr>พื้นที่อาคาร!Print_Titles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2017-07-17T04:06:32Z</cp:lastPrinted>
  <dcterms:created xsi:type="dcterms:W3CDTF">2017-05-26T02:53:23Z</dcterms:created>
  <dcterms:modified xsi:type="dcterms:W3CDTF">2017-08-02T03:28:07Z</dcterms:modified>
</cp:coreProperties>
</file>