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1"/>
  </bookViews>
  <sheets>
    <sheet name="ชนิดกระดาษะ สนอ." sheetId="1" r:id="rId1"/>
    <sheet name="กระดาษ" sheetId="2" r:id="rId2"/>
  </sheets>
  <definedNames/>
  <calcPr fullCalcOnLoad="1"/>
</workbook>
</file>

<file path=xl/sharedStrings.xml><?xml version="1.0" encoding="utf-8"?>
<sst xmlns="http://schemas.openxmlformats.org/spreadsheetml/2006/main" count="98" uniqueCount="40">
  <si>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</si>
  <si>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</si>
  <si>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</si>
  <si>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</si>
  <si>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</si>
  <si>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</si>
  <si>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</si>
  <si>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</si>
  <si>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</si>
  <si>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</si>
  <si>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</si>
  <si>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</si>
  <si>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</si>
  <si>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</si>
  <si>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</si>
  <si>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</si>
  <si>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</si>
  <si>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</si>
  <si>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</si>
  <si>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</si>
  <si>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</si>
  <si>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</si>
  <si>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</si>
  <si>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</si>
  <si>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</si>
  <si>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</si>
  <si>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</si>
  <si>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</si>
  <si>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</si>
  <si>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</si>
  <si>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</si>
  <si>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</si>
  <si>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t>จำนวน สั่งซื้อ</t>
  </si>
  <si>
    <t>จำนวนที่ใช้เบิก</t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</si>
  <si>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2560</t>
    </r>
  </si>
  <si>
    <t>ยอดยกมา</t>
  </si>
  <si>
    <t>สำนักงานมหาวิทยาลัย</t>
  </si>
  <si>
    <t>ค่าใช้จ่ายการใช้
กระดาษ/ (บาท)</t>
  </si>
  <si>
    <t>แบบฟอร์ม 3.3(1)</t>
  </si>
  <si>
    <t>ปริมาณ
กระดาษ/เดือน (กิโลกรัม)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</si>
</sst>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76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b/>
      <sz val="16"/>
      <color indexed="10"/>
      <name val="Angsana New"/>
      <family val="1"/>
    </font>
    <font>
      <sz val="10"/>
      <color indexed="10"/>
      <name val="Arial"/>
      <family val="2"/>
    </font>
    <font>
      <sz val="10"/>
      <color indexed="8"/>
      <name val="Tahoma"/>
      <family val="0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62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  <xf numFmtId="4" fontId="6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64" fillId="0" borderId="0" xfId="44" applyFont="1" applyAlignment="1">
      <alignment horizontal="centerContinuous" vertical="center"/>
      <protection/>
    </xf>
    <xf numFmtId="0" fontId="66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64" fillId="0" borderId="0" xfId="44" applyFont="1" applyAlignment="1">
      <alignment horizontal="center" vertical="center"/>
      <protection/>
    </xf>
    <xf numFmtId="0" fontId="66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67" fillId="0" borderId="10" xfId="44" applyFont="1" applyBorder="1" applyAlignment="1">
      <alignment horizontal="center" vertical="center" wrapText="1"/>
      <protection/>
    </xf>
    <xf numFmtId="0" fontId="68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68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68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4" fontId="67" fillId="0" borderId="10" xfId="44" applyNumberFormat="1" applyFont="1" applyBorder="1" applyAlignment="1">
      <alignment horizontal="center"/>
      <protection/>
    </xf>
    <xf numFmtId="4" fontId="68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69" fillId="0" borderId="0" xfId="44" applyNumberFormat="1" applyFont="1" applyAlignment="1">
      <alignment horizontal="center"/>
      <protection/>
    </xf>
    <xf numFmtId="4" fontId="70" fillId="0" borderId="0" xfId="44" applyNumberFormat="1" applyFont="1" applyAlignment="1">
      <alignment horizontal="center"/>
      <protection/>
    </xf>
    <xf numFmtId="0" fontId="71" fillId="0" borderId="0" xfId="44" applyFont="1">
      <alignment/>
      <protection/>
    </xf>
    <xf numFmtId="0" fontId="72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73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3" fontId="73" fillId="33" borderId="0" xfId="0" applyNumberFormat="1" applyFont="1" applyFill="1" applyBorder="1" applyAlignment="1">
      <alignment horizontal="center"/>
    </xf>
    <xf numFmtId="4" fontId="64" fillId="33" borderId="0" xfId="0" applyNumberFormat="1" applyFont="1" applyFill="1" applyBorder="1" applyAlignment="1">
      <alignment horizontal="center"/>
    </xf>
    <xf numFmtId="4" fontId="62" fillId="33" borderId="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1" fontId="74" fillId="0" borderId="11" xfId="44" applyNumberFormat="1" applyFont="1" applyBorder="1" applyAlignment="1">
      <alignment horizontal="center"/>
      <protection/>
    </xf>
    <xf numFmtId="1" fontId="74" fillId="0" borderId="13" xfId="44" applyNumberFormat="1" applyFont="1" applyBorder="1" applyAlignment="1">
      <alignment horizontal="center"/>
      <protection/>
    </xf>
    <xf numFmtId="1" fontId="74" fillId="0" borderId="13" xfId="44" applyNumberFormat="1" applyFont="1" applyFill="1" applyBorder="1" applyAlignment="1">
      <alignment horizontal="center"/>
      <protection/>
    </xf>
    <xf numFmtId="1" fontId="74" fillId="0" borderId="0" xfId="44" applyNumberFormat="1" applyFont="1" applyFill="1" applyBorder="1" applyAlignment="1">
      <alignment horizontal="centerContinuous"/>
      <protection/>
    </xf>
    <xf numFmtId="4" fontId="67" fillId="0" borderId="12" xfId="44" applyNumberFormat="1" applyFont="1" applyBorder="1" applyAlignment="1">
      <alignment horizontal="center"/>
      <protection/>
    </xf>
    <xf numFmtId="3" fontId="68" fillId="0" borderId="11" xfId="44" applyNumberFormat="1" applyFont="1" applyBorder="1" applyAlignment="1">
      <alignment horizontal="center" vertical="center" wrapText="1"/>
      <protection/>
    </xf>
    <xf numFmtId="0" fontId="62" fillId="34" borderId="0" xfId="44" applyFont="1" applyFill="1" applyAlignment="1">
      <alignment horizontal="centerContinuous" vertical="center"/>
      <protection/>
    </xf>
    <xf numFmtId="1" fontId="62" fillId="34" borderId="0" xfId="44" applyNumberFormat="1" applyFont="1" applyFill="1" applyAlignment="1">
      <alignment horizontal="centerContinuous" vertical="center"/>
      <protection/>
    </xf>
    <xf numFmtId="1" fontId="62" fillId="0" borderId="0" xfId="44" applyNumberFormat="1" applyFont="1" applyFill="1" applyAlignment="1">
      <alignment horizontal="centerContinuous" vertical="center"/>
      <protection/>
    </xf>
    <xf numFmtId="1" fontId="62" fillId="0" borderId="0" xfId="44" applyNumberFormat="1" applyFont="1" applyAlignment="1">
      <alignment horizontal="centerContinuous" vertical="center"/>
      <protection/>
    </xf>
    <xf numFmtId="0" fontId="62" fillId="34" borderId="0" xfId="44" applyFont="1" applyFill="1" applyAlignment="1">
      <alignment horizontal="center" vertical="center"/>
      <protection/>
    </xf>
    <xf numFmtId="1" fontId="62" fillId="34" borderId="0" xfId="44" applyNumberFormat="1" applyFont="1" applyFill="1" applyAlignment="1">
      <alignment horizontal="center" vertical="center"/>
      <protection/>
    </xf>
    <xf numFmtId="1" fontId="62" fillId="0" borderId="0" xfId="44" applyNumberFormat="1" applyFont="1" applyFill="1" applyAlignment="1">
      <alignment horizontal="center" vertical="center"/>
      <protection/>
    </xf>
    <xf numFmtId="1" fontId="62" fillId="0" borderId="0" xfId="44" applyNumberFormat="1" applyFont="1" applyAlignment="1">
      <alignment horizontal="center" vertical="center"/>
      <protection/>
    </xf>
    <xf numFmtId="0" fontId="75" fillId="34" borderId="0" xfId="44" applyFont="1" applyFill="1">
      <alignment/>
      <protection/>
    </xf>
    <xf numFmtId="1" fontId="75" fillId="34" borderId="0" xfId="44" applyNumberFormat="1" applyFont="1" applyFill="1">
      <alignment/>
      <protection/>
    </xf>
    <xf numFmtId="1" fontId="75" fillId="0" borderId="0" xfId="44" applyNumberFormat="1" applyFont="1" applyFill="1" applyAlignment="1">
      <alignment horizontal="center"/>
      <protection/>
    </xf>
    <xf numFmtId="1" fontId="75" fillId="0" borderId="0" xfId="44" applyNumberFormat="1" applyFont="1">
      <alignment/>
      <protection/>
    </xf>
    <xf numFmtId="0" fontId="74" fillId="34" borderId="10" xfId="44" applyFont="1" applyFill="1" applyBorder="1" applyAlignment="1">
      <alignment horizontal="center" vertical="center" wrapText="1"/>
      <protection/>
    </xf>
    <xf numFmtId="1" fontId="74" fillId="34" borderId="10" xfId="44" applyNumberFormat="1" applyFont="1" applyFill="1" applyBorder="1" applyAlignment="1">
      <alignment horizontal="center" vertical="center" wrapText="1"/>
      <protection/>
    </xf>
    <xf numFmtId="1" fontId="74" fillId="0" borderId="10" xfId="44" applyNumberFormat="1" applyFont="1" applyFill="1" applyBorder="1" applyAlignment="1">
      <alignment horizontal="center" vertical="center" wrapText="1"/>
      <protection/>
    </xf>
    <xf numFmtId="1" fontId="74" fillId="0" borderId="10" xfId="44" applyNumberFormat="1" applyFont="1" applyBorder="1" applyAlignment="1">
      <alignment horizontal="center" vertical="center" wrapText="1"/>
      <protection/>
    </xf>
    <xf numFmtId="1" fontId="74" fillId="34" borderId="11" xfId="44" applyNumberFormat="1" applyFont="1" applyFill="1" applyBorder="1" applyAlignment="1">
      <alignment horizontal="center"/>
      <protection/>
    </xf>
    <xf numFmtId="1" fontId="74" fillId="0" borderId="11" xfId="44" applyNumberFormat="1" applyFont="1" applyFill="1" applyBorder="1" applyAlignment="1">
      <alignment horizontal="center"/>
      <protection/>
    </xf>
    <xf numFmtId="1" fontId="74" fillId="34" borderId="13" xfId="44" applyNumberFormat="1" applyFont="1" applyFill="1" applyBorder="1" applyAlignment="1">
      <alignment horizontal="center"/>
      <protection/>
    </xf>
    <xf numFmtId="191" fontId="74" fillId="34" borderId="13" xfId="44" applyNumberFormat="1" applyFont="1" applyFill="1" applyBorder="1" applyAlignment="1">
      <alignment horizontal="center"/>
      <protection/>
    </xf>
    <xf numFmtId="1" fontId="74" fillId="34" borderId="15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74" fillId="0" borderId="15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left"/>
      <protection/>
    </xf>
    <xf numFmtId="1" fontId="74" fillId="34" borderId="18" xfId="44" applyNumberFormat="1" applyFont="1" applyFill="1" applyBorder="1" applyAlignment="1">
      <alignment horizontal="center"/>
      <protection/>
    </xf>
    <xf numFmtId="1" fontId="74" fillId="34" borderId="12" xfId="44" applyNumberFormat="1" applyFont="1" applyFill="1" applyBorder="1" applyAlignment="1">
      <alignment horizontal="center"/>
      <protection/>
    </xf>
    <xf numFmtId="1" fontId="74" fillId="0" borderId="16" xfId="44" applyNumberFormat="1" applyFont="1" applyFill="1" applyBorder="1" applyAlignment="1">
      <alignment horizontal="center"/>
      <protection/>
    </xf>
    <xf numFmtId="1" fontId="74" fillId="34" borderId="17" xfId="44" applyNumberFormat="1" applyFont="1" applyFill="1" applyBorder="1" applyAlignment="1">
      <alignment horizontal="centerContinuous"/>
      <protection/>
    </xf>
    <xf numFmtId="1" fontId="74" fillId="0" borderId="17" xfId="44" applyNumberFormat="1" applyFont="1" applyFill="1" applyBorder="1" applyAlignment="1">
      <alignment horizontal="center"/>
      <protection/>
    </xf>
    <xf numFmtId="1" fontId="74" fillId="0" borderId="15" xfId="44" applyNumberFormat="1" applyFont="1" applyFill="1" applyBorder="1" applyAlignment="1">
      <alignment horizontal="center"/>
      <protection/>
    </xf>
    <xf numFmtId="1" fontId="75" fillId="0" borderId="0" xfId="44" applyNumberFormat="1" applyFont="1" applyFill="1">
      <alignment/>
      <protection/>
    </xf>
    <xf numFmtId="3" fontId="64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" fontId="67" fillId="0" borderId="18" xfId="44" applyNumberFormat="1" applyFont="1" applyBorder="1" applyAlignment="1">
      <alignment horizontal="center"/>
      <protection/>
    </xf>
    <xf numFmtId="4" fontId="67" fillId="0" borderId="13" xfId="44" applyNumberFormat="1" applyFont="1" applyBorder="1" applyAlignment="1">
      <alignment horizontal="center"/>
      <protection/>
    </xf>
    <xf numFmtId="4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15" fontId="7" fillId="33" borderId="10" xfId="0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0.01725"/>
          <c:y val="-0.013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85"/>
          <c:w val="0.965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5813856"/>
        <c:axId val="52324705"/>
      </c:bar3D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75"/>
          <c:w val="0.965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1160298"/>
        <c:axId val="10442683"/>
      </c:bar3D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5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391400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0</xdr:rowOff>
    </xdr:from>
    <xdr:to>
      <xdr:col>5</xdr:col>
      <xdr:colOff>1038225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04775" y="10944225"/>
        <a:ext cx="52387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="95" zoomScaleNormal="95" zoomScalePageLayoutView="0" workbookViewId="0" topLeftCell="A1">
      <pane ySplit="3276" topLeftCell="A7" activePane="bottomLeft" state="split"/>
      <selection pane="topLeft" activeCell="L1" sqref="L1:L16384"/>
      <selection pane="bottomLeft" activeCell="O79" sqref="O79"/>
    </sheetView>
  </sheetViews>
  <sheetFormatPr defaultColWidth="9.140625" defaultRowHeight="12.75"/>
  <cols>
    <col min="1" max="1" width="8.8515625" style="23" customWidth="1"/>
    <col min="2" max="2" width="10.8515625" style="24" customWidth="1"/>
    <col min="3" max="3" width="12.7109375" style="24" customWidth="1"/>
    <col min="4" max="4" width="7.00390625" style="80" customWidth="1"/>
    <col min="5" max="5" width="8.28125" style="81" customWidth="1"/>
    <col min="6" max="7" width="8.421875" style="51" customWidth="1"/>
    <col min="8" max="8" width="8.421875" style="82" customWidth="1"/>
    <col min="9" max="9" width="8.28125" style="83" hidden="1" customWidth="1"/>
    <col min="10" max="10" width="9.00390625" style="24" customWidth="1"/>
    <col min="11" max="11" width="12.7109375" style="54" customWidth="1"/>
    <col min="12" max="12" width="12.7109375" style="55" hidden="1" customWidth="1"/>
    <col min="13" max="16384" width="8.8515625" style="24" customWidth="1"/>
  </cols>
  <sheetData>
    <row r="1" spans="2:12" ht="26.25">
      <c r="B1" s="19" t="s">
        <v>20</v>
      </c>
      <c r="C1" s="19"/>
      <c r="D1" s="72"/>
      <c r="E1" s="73"/>
      <c r="F1" s="20"/>
      <c r="G1" s="20"/>
      <c r="H1" s="74"/>
      <c r="I1" s="75"/>
      <c r="J1" s="19"/>
      <c r="K1" s="21"/>
      <c r="L1" s="22"/>
    </row>
    <row r="2" spans="2:12" ht="26.25">
      <c r="B2" s="25" t="s">
        <v>21</v>
      </c>
      <c r="C2" s="26"/>
      <c r="D2" s="76"/>
      <c r="E2" s="77"/>
      <c r="F2" s="27"/>
      <c r="G2" s="27"/>
      <c r="H2" s="78"/>
      <c r="I2" s="79"/>
      <c r="J2" s="26"/>
      <c r="K2" s="28"/>
      <c r="L2" s="29"/>
    </row>
    <row r="4" spans="1:12" s="35" customFormat="1" ht="93">
      <c r="A4" s="34"/>
      <c r="B4" s="30" t="s">
        <v>22</v>
      </c>
      <c r="C4" s="30" t="s">
        <v>23</v>
      </c>
      <c r="D4" s="84" t="s">
        <v>35</v>
      </c>
      <c r="E4" s="85" t="s">
        <v>32</v>
      </c>
      <c r="F4" s="31" t="s">
        <v>24</v>
      </c>
      <c r="G4" s="31" t="s">
        <v>27</v>
      </c>
      <c r="H4" s="86" t="s">
        <v>36</v>
      </c>
      <c r="I4" s="87" t="s">
        <v>33</v>
      </c>
      <c r="J4" s="30" t="s">
        <v>25</v>
      </c>
      <c r="K4" s="32" t="s">
        <v>26</v>
      </c>
      <c r="L4" s="33" t="s">
        <v>37</v>
      </c>
    </row>
    <row r="5" spans="2:16" s="23" customFormat="1" ht="23.25" customHeight="1">
      <c r="B5" s="24"/>
      <c r="C5" s="24"/>
      <c r="D5" s="80"/>
      <c r="E5" s="81"/>
      <c r="F5" s="51"/>
      <c r="G5" s="51"/>
      <c r="H5" s="82"/>
      <c r="I5" s="83"/>
      <c r="J5" s="24"/>
      <c r="K5" s="52"/>
      <c r="L5" s="53"/>
      <c r="M5" s="24"/>
      <c r="N5" s="24"/>
      <c r="O5" s="24"/>
      <c r="P5" s="24"/>
    </row>
    <row r="6" spans="2:16" s="23" customFormat="1" ht="23.25">
      <c r="B6" s="49">
        <v>21916</v>
      </c>
      <c r="C6" s="50" t="s">
        <v>28</v>
      </c>
      <c r="D6" s="88">
        <v>171</v>
      </c>
      <c r="E6" s="88"/>
      <c r="F6" s="36"/>
      <c r="G6" s="36"/>
      <c r="H6" s="89">
        <f>50+46</f>
        <v>96</v>
      </c>
      <c r="I6" s="66">
        <f>SUM(F6:H6)</f>
        <v>96</v>
      </c>
      <c r="J6" s="37">
        <v>2.18</v>
      </c>
      <c r="K6" s="105">
        <f>H6*J6</f>
        <v>209.28000000000003</v>
      </c>
      <c r="L6" s="71">
        <f>"90"*I6</f>
        <v>8640</v>
      </c>
      <c r="M6" s="24"/>
      <c r="N6" s="24"/>
      <c r="O6" s="24"/>
      <c r="P6" s="24"/>
    </row>
    <row r="7" spans="2:16" s="23" customFormat="1" ht="23.25">
      <c r="B7" s="38"/>
      <c r="C7" s="39" t="s">
        <v>29</v>
      </c>
      <c r="D7" s="90">
        <v>150</v>
      </c>
      <c r="E7" s="90"/>
      <c r="F7" s="40"/>
      <c r="G7" s="40"/>
      <c r="H7" s="68">
        <f>5+10+10+5+5+5+10+5</f>
        <v>55</v>
      </c>
      <c r="I7" s="67">
        <f>SUM(F7:H7)</f>
        <v>55</v>
      </c>
      <c r="J7" s="41">
        <v>2.49</v>
      </c>
      <c r="K7" s="70">
        <f>H7*J7</f>
        <v>136.95000000000002</v>
      </c>
      <c r="L7" s="42">
        <f>"105"*I7</f>
        <v>5775</v>
      </c>
      <c r="M7" s="24"/>
      <c r="N7" s="24"/>
      <c r="O7" s="24"/>
      <c r="P7" s="24"/>
    </row>
    <row r="8" spans="2:16" s="23" customFormat="1" ht="23.25">
      <c r="B8" s="38"/>
      <c r="C8" s="43" t="s">
        <v>30</v>
      </c>
      <c r="D8" s="91"/>
      <c r="E8" s="90"/>
      <c r="F8" s="40"/>
      <c r="G8" s="40"/>
      <c r="H8" s="68"/>
      <c r="I8" s="67"/>
      <c r="J8" s="41">
        <v>2.69</v>
      </c>
      <c r="K8" s="70">
        <f>H8*J8</f>
        <v>0</v>
      </c>
      <c r="L8" s="44"/>
      <c r="M8" s="24"/>
      <c r="N8" s="24"/>
      <c r="O8" s="24"/>
      <c r="P8" s="24"/>
    </row>
    <row r="9" spans="2:16" s="23" customFormat="1" ht="23.25">
      <c r="B9" s="38"/>
      <c r="C9" s="43" t="s">
        <v>31</v>
      </c>
      <c r="D9" s="91"/>
      <c r="E9" s="90"/>
      <c r="F9" s="40"/>
      <c r="G9" s="40"/>
      <c r="H9" s="68"/>
      <c r="I9" s="67"/>
      <c r="J9" s="41">
        <v>3.08</v>
      </c>
      <c r="K9" s="106">
        <f>H9*J9</f>
        <v>0</v>
      </c>
      <c r="L9" s="44"/>
      <c r="M9" s="24"/>
      <c r="N9" s="24"/>
      <c r="O9" s="24"/>
      <c r="P9" s="24"/>
    </row>
    <row r="10" spans="2:16" s="23" customFormat="1" ht="23.25">
      <c r="B10" s="45" t="s">
        <v>2</v>
      </c>
      <c r="C10" s="46"/>
      <c r="D10" s="92">
        <f>SUM(D6:D9)</f>
        <v>321</v>
      </c>
      <c r="E10" s="92">
        <f>SUM(E6:E9)</f>
        <v>0</v>
      </c>
      <c r="F10" s="93"/>
      <c r="G10" s="93"/>
      <c r="H10" s="94">
        <f>SUM(H6:H9)</f>
        <v>151</v>
      </c>
      <c r="I10" s="94">
        <f>SUM(I6:I9)</f>
        <v>151</v>
      </c>
      <c r="J10" s="95"/>
      <c r="K10" s="47">
        <f>SUM(K6:K9)</f>
        <v>346.23</v>
      </c>
      <c r="L10" s="48">
        <f>SUM(L6:L9)</f>
        <v>14415</v>
      </c>
      <c r="M10" s="24"/>
      <c r="N10" s="24"/>
      <c r="O10" s="24"/>
      <c r="P10" s="24"/>
    </row>
    <row r="11" spans="2:16" s="23" customFormat="1" ht="23.25" customHeight="1">
      <c r="B11" s="24"/>
      <c r="C11" s="24"/>
      <c r="D11" s="80"/>
      <c r="E11" s="81"/>
      <c r="F11" s="51"/>
      <c r="G11" s="51"/>
      <c r="H11" s="82"/>
      <c r="I11" s="83"/>
      <c r="J11" s="24"/>
      <c r="K11" s="52"/>
      <c r="L11" s="53"/>
      <c r="M11" s="24"/>
      <c r="N11" s="24"/>
      <c r="O11" s="24"/>
      <c r="P11" s="24"/>
    </row>
    <row r="12" spans="2:16" s="23" customFormat="1" ht="23.25">
      <c r="B12" s="49">
        <v>21947</v>
      </c>
      <c r="C12" s="50" t="s">
        <v>28</v>
      </c>
      <c r="D12" s="88">
        <v>75</v>
      </c>
      <c r="E12" s="88"/>
      <c r="F12" s="36"/>
      <c r="G12" s="36"/>
      <c r="H12" s="89">
        <f>8+7+5</f>
        <v>20</v>
      </c>
      <c r="I12" s="66">
        <f>SUM(F12:H12)</f>
        <v>20</v>
      </c>
      <c r="J12" s="37">
        <v>2.18</v>
      </c>
      <c r="K12" s="105">
        <f>H12*J12</f>
        <v>43.6</v>
      </c>
      <c r="L12" s="71">
        <f>"90"*I12</f>
        <v>1800</v>
      </c>
      <c r="M12" s="24"/>
      <c r="N12" s="24"/>
      <c r="O12" s="24"/>
      <c r="P12" s="24"/>
    </row>
    <row r="13" spans="2:16" s="23" customFormat="1" ht="23.25">
      <c r="B13" s="38"/>
      <c r="C13" s="39" t="s">
        <v>29</v>
      </c>
      <c r="D13" s="90">
        <v>95</v>
      </c>
      <c r="E13" s="90"/>
      <c r="F13" s="40"/>
      <c r="G13" s="40"/>
      <c r="H13" s="68">
        <f>10+5+23+10+5+1+2+5</f>
        <v>61</v>
      </c>
      <c r="I13" s="67">
        <f>SUM(F13:H13)</f>
        <v>61</v>
      </c>
      <c r="J13" s="41">
        <v>2.49</v>
      </c>
      <c r="K13" s="70">
        <f>H13*J13</f>
        <v>151.89000000000001</v>
      </c>
      <c r="L13" s="42">
        <f>"105"*I13</f>
        <v>6405</v>
      </c>
      <c r="M13" s="24"/>
      <c r="N13" s="24"/>
      <c r="O13" s="24"/>
      <c r="P13" s="24"/>
    </row>
    <row r="14" spans="2:16" s="23" customFormat="1" ht="23.25">
      <c r="B14" s="38"/>
      <c r="C14" s="43" t="s">
        <v>30</v>
      </c>
      <c r="D14" s="91"/>
      <c r="E14" s="90"/>
      <c r="F14" s="40"/>
      <c r="G14" s="40"/>
      <c r="H14" s="68"/>
      <c r="I14" s="67"/>
      <c r="J14" s="41">
        <v>2.69</v>
      </c>
      <c r="K14" s="70">
        <f>H14*J14</f>
        <v>0</v>
      </c>
      <c r="L14" s="44"/>
      <c r="M14" s="24"/>
      <c r="N14" s="24"/>
      <c r="O14" s="24"/>
      <c r="P14" s="24"/>
    </row>
    <row r="15" spans="2:16" s="23" customFormat="1" ht="23.25">
      <c r="B15" s="38"/>
      <c r="C15" s="43" t="s">
        <v>31</v>
      </c>
      <c r="D15" s="91"/>
      <c r="E15" s="90"/>
      <c r="F15" s="40"/>
      <c r="G15" s="40"/>
      <c r="H15" s="68"/>
      <c r="I15" s="67"/>
      <c r="J15" s="41">
        <v>3.08</v>
      </c>
      <c r="K15" s="106">
        <f>H15*J15</f>
        <v>0</v>
      </c>
      <c r="L15" s="44"/>
      <c r="M15" s="24"/>
      <c r="N15" s="24"/>
      <c r="O15" s="24"/>
      <c r="P15" s="24"/>
    </row>
    <row r="16" spans="2:16" s="23" customFormat="1" ht="23.25">
      <c r="B16" s="45" t="s">
        <v>2</v>
      </c>
      <c r="C16" s="46"/>
      <c r="D16" s="92">
        <f>SUM(D12:D15)</f>
        <v>170</v>
      </c>
      <c r="E16" s="92">
        <f>SUM(E12:E15)</f>
        <v>0</v>
      </c>
      <c r="F16" s="93"/>
      <c r="G16" s="93"/>
      <c r="H16" s="94">
        <f>SUM(H12:H15)</f>
        <v>81</v>
      </c>
      <c r="I16" s="94">
        <f>SUM(I12:I15)</f>
        <v>81</v>
      </c>
      <c r="J16" s="95"/>
      <c r="K16" s="47">
        <f>SUM(K12:K15)</f>
        <v>195.49</v>
      </c>
      <c r="L16" s="48">
        <f>SUM(L12:L15)</f>
        <v>8205</v>
      </c>
      <c r="M16" s="24"/>
      <c r="N16" s="24"/>
      <c r="O16" s="24"/>
      <c r="P16" s="24"/>
    </row>
    <row r="17" spans="2:16" s="23" customFormat="1" ht="23.25" customHeight="1">
      <c r="B17" s="24"/>
      <c r="C17" s="24"/>
      <c r="D17" s="80"/>
      <c r="E17" s="81"/>
      <c r="F17" s="51"/>
      <c r="G17" s="51"/>
      <c r="H17" s="82"/>
      <c r="I17" s="83"/>
      <c r="J17" s="24"/>
      <c r="K17" s="52"/>
      <c r="L17" s="53"/>
      <c r="M17" s="24"/>
      <c r="N17" s="24"/>
      <c r="O17" s="24"/>
      <c r="P17" s="24"/>
    </row>
    <row r="18" spans="2:16" s="23" customFormat="1" ht="23.25">
      <c r="B18" s="49">
        <v>21976</v>
      </c>
      <c r="C18" s="50" t="s">
        <v>28</v>
      </c>
      <c r="D18" s="88">
        <v>55</v>
      </c>
      <c r="E18" s="88">
        <v>50</v>
      </c>
      <c r="F18" s="36"/>
      <c r="G18" s="36"/>
      <c r="H18" s="89">
        <f>5+5+10+50</f>
        <v>70</v>
      </c>
      <c r="I18" s="66">
        <f>SUM(F18:H18)</f>
        <v>70</v>
      </c>
      <c r="J18" s="37">
        <v>2.18</v>
      </c>
      <c r="K18" s="105">
        <f>H18*J18</f>
        <v>152.60000000000002</v>
      </c>
      <c r="L18" s="71">
        <f>"90"*I18</f>
        <v>6300</v>
      </c>
      <c r="M18" s="24"/>
      <c r="N18" s="24"/>
      <c r="O18" s="24"/>
      <c r="P18" s="24"/>
    </row>
    <row r="19" spans="2:16" s="23" customFormat="1" ht="23.25">
      <c r="B19" s="38"/>
      <c r="C19" s="39" t="s">
        <v>29</v>
      </c>
      <c r="D19" s="90">
        <v>34</v>
      </c>
      <c r="E19" s="90">
        <v>50</v>
      </c>
      <c r="F19" s="40"/>
      <c r="G19" s="40"/>
      <c r="H19" s="68">
        <f>5+5+5+5+10+5</f>
        <v>35</v>
      </c>
      <c r="I19" s="67">
        <f>SUM(F19:H19)</f>
        <v>35</v>
      </c>
      <c r="J19" s="41">
        <v>2.49</v>
      </c>
      <c r="K19" s="70">
        <f>H19*J19</f>
        <v>87.15</v>
      </c>
      <c r="L19" s="42">
        <f>"105"*I19</f>
        <v>3675</v>
      </c>
      <c r="M19" s="24"/>
      <c r="N19" s="24"/>
      <c r="O19" s="24"/>
      <c r="P19" s="24"/>
    </row>
    <row r="20" spans="2:16" s="23" customFormat="1" ht="23.25">
      <c r="B20" s="38"/>
      <c r="C20" s="43" t="s">
        <v>30</v>
      </c>
      <c r="D20" s="91"/>
      <c r="E20" s="90"/>
      <c r="F20" s="40"/>
      <c r="G20" s="40"/>
      <c r="H20" s="68"/>
      <c r="I20" s="67"/>
      <c r="J20" s="41">
        <v>2.69</v>
      </c>
      <c r="K20" s="70">
        <f>H20*J20</f>
        <v>0</v>
      </c>
      <c r="L20" s="44"/>
      <c r="M20" s="24"/>
      <c r="N20" s="24"/>
      <c r="O20" s="24"/>
      <c r="P20" s="24"/>
    </row>
    <row r="21" spans="2:16" s="23" customFormat="1" ht="23.25">
      <c r="B21" s="38"/>
      <c r="C21" s="43" t="s">
        <v>31</v>
      </c>
      <c r="D21" s="91"/>
      <c r="E21" s="90"/>
      <c r="F21" s="40"/>
      <c r="G21" s="40"/>
      <c r="H21" s="68"/>
      <c r="I21" s="67"/>
      <c r="J21" s="41">
        <v>3.08</v>
      </c>
      <c r="K21" s="106">
        <f>H21*J21</f>
        <v>0</v>
      </c>
      <c r="L21" s="44"/>
      <c r="M21" s="24"/>
      <c r="N21" s="24"/>
      <c r="O21" s="24"/>
      <c r="P21" s="24"/>
    </row>
    <row r="22" spans="2:16" s="23" customFormat="1" ht="23.25">
      <c r="B22" s="45" t="s">
        <v>2</v>
      </c>
      <c r="C22" s="46"/>
      <c r="D22" s="92">
        <f>SUM(D18:D21)</f>
        <v>89</v>
      </c>
      <c r="E22" s="92">
        <f>SUM(E18:E21)</f>
        <v>100</v>
      </c>
      <c r="F22" s="93"/>
      <c r="G22" s="93"/>
      <c r="H22" s="94">
        <f>SUM(I18:I21)</f>
        <v>105</v>
      </c>
      <c r="I22" s="94">
        <f>SUM(J18:J21)</f>
        <v>10.44</v>
      </c>
      <c r="J22" s="95"/>
      <c r="K22" s="47">
        <f>SUM(K18:K21)</f>
        <v>239.75000000000003</v>
      </c>
      <c r="L22" s="48">
        <f>SUM(L18:L21)</f>
        <v>9975</v>
      </c>
      <c r="M22" s="24"/>
      <c r="N22" s="24"/>
      <c r="O22" s="24"/>
      <c r="P22" s="24"/>
    </row>
    <row r="23" spans="2:16" s="23" customFormat="1" ht="23.25" customHeight="1">
      <c r="B23" s="24"/>
      <c r="C23" s="24"/>
      <c r="D23" s="80"/>
      <c r="E23" s="81"/>
      <c r="F23" s="51"/>
      <c r="G23" s="51"/>
      <c r="H23" s="82"/>
      <c r="I23" s="83"/>
      <c r="J23" s="24"/>
      <c r="K23" s="52"/>
      <c r="L23" s="53"/>
      <c r="M23" s="24"/>
      <c r="N23" s="24"/>
      <c r="O23" s="24"/>
      <c r="P23" s="24"/>
    </row>
    <row r="24" spans="2:16" s="23" customFormat="1" ht="23.25">
      <c r="B24" s="49">
        <v>22007</v>
      </c>
      <c r="C24" s="50" t="s">
        <v>28</v>
      </c>
      <c r="D24" s="88">
        <v>85</v>
      </c>
      <c r="E24" s="88"/>
      <c r="F24" s="36"/>
      <c r="G24" s="36"/>
      <c r="H24" s="89">
        <f>50+10+5+5</f>
        <v>70</v>
      </c>
      <c r="I24" s="66">
        <f>SUM(F24:H24)</f>
        <v>70</v>
      </c>
      <c r="J24" s="37">
        <v>2.18</v>
      </c>
      <c r="K24" s="105">
        <f>H24*J24</f>
        <v>152.60000000000002</v>
      </c>
      <c r="L24" s="71">
        <f>"90"*I24</f>
        <v>6300</v>
      </c>
      <c r="M24" s="24"/>
      <c r="N24" s="24"/>
      <c r="O24" s="24"/>
      <c r="P24" s="24"/>
    </row>
    <row r="25" spans="2:16" s="23" customFormat="1" ht="23.25">
      <c r="B25" s="38"/>
      <c r="C25" s="39" t="s">
        <v>29</v>
      </c>
      <c r="D25" s="90">
        <v>49</v>
      </c>
      <c r="E25" s="90"/>
      <c r="F25" s="40"/>
      <c r="G25" s="40"/>
      <c r="H25" s="68">
        <f>10+1+5+10+2+5+5+1+5</f>
        <v>44</v>
      </c>
      <c r="I25" s="67">
        <f>SUM(F25:H25)</f>
        <v>44</v>
      </c>
      <c r="J25" s="41">
        <v>2.49</v>
      </c>
      <c r="K25" s="70">
        <f>H25*J25</f>
        <v>109.56</v>
      </c>
      <c r="L25" s="42">
        <f>"105"*I25</f>
        <v>4620</v>
      </c>
      <c r="M25" s="24"/>
      <c r="N25" s="24"/>
      <c r="O25" s="24"/>
      <c r="P25" s="24"/>
    </row>
    <row r="26" spans="2:16" s="23" customFormat="1" ht="23.25">
      <c r="B26" s="38"/>
      <c r="C26" s="43" t="s">
        <v>30</v>
      </c>
      <c r="D26" s="91"/>
      <c r="E26" s="90"/>
      <c r="F26" s="40"/>
      <c r="G26" s="40"/>
      <c r="H26" s="68"/>
      <c r="I26" s="67"/>
      <c r="J26" s="41">
        <v>2.69</v>
      </c>
      <c r="K26" s="70">
        <f>H26*J26</f>
        <v>0</v>
      </c>
      <c r="L26" s="44"/>
      <c r="M26" s="24"/>
      <c r="N26" s="24"/>
      <c r="O26" s="24"/>
      <c r="P26" s="24"/>
    </row>
    <row r="27" spans="2:16" s="23" customFormat="1" ht="23.25">
      <c r="B27" s="38"/>
      <c r="C27" s="43" t="s">
        <v>31</v>
      </c>
      <c r="D27" s="91"/>
      <c r="E27" s="90"/>
      <c r="F27" s="40"/>
      <c r="G27" s="40"/>
      <c r="H27" s="68"/>
      <c r="I27" s="67"/>
      <c r="J27" s="41">
        <v>3.08</v>
      </c>
      <c r="K27" s="106">
        <f>H27*J27</f>
        <v>0</v>
      </c>
      <c r="L27" s="44"/>
      <c r="M27" s="24"/>
      <c r="N27" s="24"/>
      <c r="O27" s="24"/>
      <c r="P27" s="24"/>
    </row>
    <row r="28" spans="2:16" s="23" customFormat="1" ht="23.25">
      <c r="B28" s="45" t="s">
        <v>2</v>
      </c>
      <c r="C28" s="46"/>
      <c r="D28" s="92">
        <f>SUM(D24:D27)</f>
        <v>134</v>
      </c>
      <c r="E28" s="92">
        <f>SUM(E24:E27)</f>
        <v>0</v>
      </c>
      <c r="F28" s="93"/>
      <c r="G28" s="93"/>
      <c r="H28" s="94">
        <f>SUM(H24:H27)</f>
        <v>114</v>
      </c>
      <c r="I28" s="94">
        <f>SUM(I24:I27)</f>
        <v>114</v>
      </c>
      <c r="J28" s="95"/>
      <c r="K28" s="47">
        <f>SUM(K24:K27)</f>
        <v>262.16</v>
      </c>
      <c r="L28" s="48">
        <f>SUM(L24:L27)</f>
        <v>10920</v>
      </c>
      <c r="M28" s="24"/>
      <c r="N28" s="24"/>
      <c r="O28" s="24"/>
      <c r="P28" s="24"/>
    </row>
    <row r="29" spans="2:16" s="23" customFormat="1" ht="23.25" customHeight="1">
      <c r="B29" s="24"/>
      <c r="C29" s="24"/>
      <c r="D29" s="80"/>
      <c r="E29" s="81"/>
      <c r="F29" s="51"/>
      <c r="G29" s="51"/>
      <c r="H29" s="82"/>
      <c r="I29" s="83"/>
      <c r="J29" s="24"/>
      <c r="K29" s="54"/>
      <c r="L29" s="55"/>
      <c r="M29" s="24"/>
      <c r="N29" s="24"/>
      <c r="O29" s="24"/>
      <c r="P29" s="24"/>
    </row>
    <row r="30" spans="2:16" s="23" customFormat="1" ht="23.25">
      <c r="B30" s="49">
        <v>22037</v>
      </c>
      <c r="C30" s="50" t="s">
        <v>28</v>
      </c>
      <c r="D30" s="88">
        <v>15</v>
      </c>
      <c r="E30" s="88">
        <v>100</v>
      </c>
      <c r="F30" s="36"/>
      <c r="G30" s="36"/>
      <c r="H30" s="89">
        <f>5+50</f>
        <v>55</v>
      </c>
      <c r="I30" s="66">
        <f>SUM(F30:H30)</f>
        <v>55</v>
      </c>
      <c r="J30" s="37">
        <v>2.18</v>
      </c>
      <c r="K30" s="105">
        <f>H30*J30</f>
        <v>119.9</v>
      </c>
      <c r="L30" s="71">
        <f>"90"*I30</f>
        <v>4950</v>
      </c>
      <c r="M30" s="24"/>
      <c r="N30" s="24"/>
      <c r="O30" s="24"/>
      <c r="P30" s="24"/>
    </row>
    <row r="31" spans="2:16" s="23" customFormat="1" ht="23.25">
      <c r="B31" s="38"/>
      <c r="C31" s="39" t="s">
        <v>29</v>
      </c>
      <c r="D31" s="90">
        <v>5</v>
      </c>
      <c r="E31" s="90">
        <v>100</v>
      </c>
      <c r="F31" s="40"/>
      <c r="G31" s="40"/>
      <c r="H31" s="68">
        <f>1+4+5+20+5+5</f>
        <v>40</v>
      </c>
      <c r="I31" s="67">
        <f>SUM(F31:H31)</f>
        <v>40</v>
      </c>
      <c r="J31" s="41">
        <v>2.49</v>
      </c>
      <c r="K31" s="70">
        <f>H31*J31</f>
        <v>99.60000000000001</v>
      </c>
      <c r="L31" s="42">
        <f>"105"*I31</f>
        <v>4200</v>
      </c>
      <c r="M31" s="24"/>
      <c r="N31" s="24"/>
      <c r="O31" s="24"/>
      <c r="P31" s="24"/>
    </row>
    <row r="32" spans="2:16" s="23" customFormat="1" ht="23.25">
      <c r="B32" s="38"/>
      <c r="C32" s="43" t="s">
        <v>30</v>
      </c>
      <c r="D32" s="91"/>
      <c r="E32" s="90"/>
      <c r="F32" s="40"/>
      <c r="G32" s="40"/>
      <c r="H32" s="68"/>
      <c r="I32" s="67"/>
      <c r="J32" s="41">
        <v>2.69</v>
      </c>
      <c r="K32" s="70">
        <f>H32*J32</f>
        <v>0</v>
      </c>
      <c r="L32" s="44"/>
      <c r="M32" s="24"/>
      <c r="N32" s="24"/>
      <c r="O32" s="24"/>
      <c r="P32" s="24"/>
    </row>
    <row r="33" spans="2:16" s="23" customFormat="1" ht="23.25">
      <c r="B33" s="38"/>
      <c r="C33" s="43" t="s">
        <v>31</v>
      </c>
      <c r="D33" s="91"/>
      <c r="E33" s="90"/>
      <c r="F33" s="40"/>
      <c r="G33" s="40"/>
      <c r="H33" s="68"/>
      <c r="I33" s="67"/>
      <c r="J33" s="41">
        <v>3.08</v>
      </c>
      <c r="K33" s="106">
        <f>H33*J33</f>
        <v>0</v>
      </c>
      <c r="L33" s="44"/>
      <c r="M33" s="24"/>
      <c r="N33" s="24"/>
      <c r="O33" s="24"/>
      <c r="P33" s="24"/>
    </row>
    <row r="34" spans="2:16" s="23" customFormat="1" ht="23.25">
      <c r="B34" s="45" t="s">
        <v>2</v>
      </c>
      <c r="C34" s="46"/>
      <c r="D34" s="92">
        <f>SUM(D30:D33)</f>
        <v>20</v>
      </c>
      <c r="E34" s="92">
        <f>SUM(E30:E33)</f>
        <v>200</v>
      </c>
      <c r="F34" s="93"/>
      <c r="G34" s="93"/>
      <c r="H34" s="94">
        <f>SUM(H30:H33)</f>
        <v>95</v>
      </c>
      <c r="I34" s="94">
        <f>SUM(I30:I33)</f>
        <v>95</v>
      </c>
      <c r="J34" s="95"/>
      <c r="K34" s="47">
        <f>SUM(K30:K33)</f>
        <v>219.5</v>
      </c>
      <c r="L34" s="48">
        <f>SUM(L30:L33)</f>
        <v>9150</v>
      </c>
      <c r="M34" s="24"/>
      <c r="N34" s="24"/>
      <c r="O34" s="24"/>
      <c r="P34" s="24"/>
    </row>
    <row r="35" spans="2:16" s="23" customFormat="1" ht="23.25" customHeight="1">
      <c r="B35" s="24"/>
      <c r="C35" s="24"/>
      <c r="D35" s="80"/>
      <c r="E35" s="81"/>
      <c r="F35" s="51"/>
      <c r="G35" s="51"/>
      <c r="H35" s="82"/>
      <c r="I35" s="83"/>
      <c r="J35" s="24"/>
      <c r="K35" s="52"/>
      <c r="L35" s="53"/>
      <c r="M35" s="24"/>
      <c r="N35" s="24"/>
      <c r="O35" s="24"/>
      <c r="P35" s="24"/>
    </row>
    <row r="36" spans="2:16" s="23" customFormat="1" ht="23.25">
      <c r="B36" s="49">
        <v>22068</v>
      </c>
      <c r="C36" s="50" t="s">
        <v>28</v>
      </c>
      <c r="D36" s="88">
        <v>60</v>
      </c>
      <c r="E36" s="88"/>
      <c r="F36" s="36"/>
      <c r="G36" s="36"/>
      <c r="H36" s="89">
        <f>10+5+20</f>
        <v>35</v>
      </c>
      <c r="I36" s="66">
        <f>SUM(F36:H36)</f>
        <v>35</v>
      </c>
      <c r="J36" s="37">
        <v>2.18</v>
      </c>
      <c r="K36" s="105">
        <f>H36*J36</f>
        <v>76.30000000000001</v>
      </c>
      <c r="L36" s="71">
        <f>"90"*I36</f>
        <v>3150</v>
      </c>
      <c r="M36" s="24"/>
      <c r="N36" s="24"/>
      <c r="O36" s="24"/>
      <c r="P36" s="24"/>
    </row>
    <row r="37" spans="2:16" s="23" customFormat="1" ht="23.25">
      <c r="B37" s="38"/>
      <c r="C37" s="39" t="s">
        <v>29</v>
      </c>
      <c r="D37" s="90">
        <v>65</v>
      </c>
      <c r="E37" s="90"/>
      <c r="F37" s="40"/>
      <c r="G37" s="40"/>
      <c r="H37" s="68">
        <f>5+5+15+10</f>
        <v>35</v>
      </c>
      <c r="I37" s="67">
        <f>SUM(F37:H37)</f>
        <v>35</v>
      </c>
      <c r="J37" s="41">
        <v>2.49</v>
      </c>
      <c r="K37" s="70">
        <f>H37*J37</f>
        <v>87.15</v>
      </c>
      <c r="L37" s="42">
        <f>"105"*I37</f>
        <v>3675</v>
      </c>
      <c r="M37" s="24"/>
      <c r="N37" s="24"/>
      <c r="O37" s="24"/>
      <c r="P37" s="24"/>
    </row>
    <row r="38" spans="2:16" s="23" customFormat="1" ht="23.25">
      <c r="B38" s="38"/>
      <c r="C38" s="43" t="s">
        <v>30</v>
      </c>
      <c r="D38" s="91"/>
      <c r="E38" s="90"/>
      <c r="F38" s="40"/>
      <c r="G38" s="40"/>
      <c r="H38" s="68"/>
      <c r="I38" s="67"/>
      <c r="J38" s="41">
        <v>2.69</v>
      </c>
      <c r="K38" s="70">
        <f>H38*J38</f>
        <v>0</v>
      </c>
      <c r="L38" s="44"/>
      <c r="M38" s="24"/>
      <c r="N38" s="24"/>
      <c r="O38" s="24"/>
      <c r="P38" s="24"/>
    </row>
    <row r="39" spans="2:16" s="23" customFormat="1" ht="23.25">
      <c r="B39" s="38"/>
      <c r="C39" s="43" t="s">
        <v>31</v>
      </c>
      <c r="D39" s="91"/>
      <c r="E39" s="90"/>
      <c r="F39" s="40"/>
      <c r="G39" s="40"/>
      <c r="H39" s="68"/>
      <c r="I39" s="67"/>
      <c r="J39" s="41">
        <v>3.08</v>
      </c>
      <c r="K39" s="106">
        <f>H39*J39</f>
        <v>0</v>
      </c>
      <c r="L39" s="44"/>
      <c r="M39" s="24"/>
      <c r="N39" s="24"/>
      <c r="O39" s="24"/>
      <c r="P39" s="24"/>
    </row>
    <row r="40" spans="2:16" s="23" customFormat="1" ht="23.25">
      <c r="B40" s="45" t="s">
        <v>2</v>
      </c>
      <c r="C40" s="46"/>
      <c r="D40" s="92">
        <f>SUM(D36:D39)</f>
        <v>125</v>
      </c>
      <c r="E40" s="92">
        <f>SUM(E36:E39)</f>
        <v>0</v>
      </c>
      <c r="F40" s="93"/>
      <c r="G40" s="93"/>
      <c r="H40" s="94">
        <f>SUM(H36:H39)</f>
        <v>70</v>
      </c>
      <c r="I40" s="94">
        <f>SUM(I36:I39)</f>
        <v>70</v>
      </c>
      <c r="J40" s="95"/>
      <c r="K40" s="47">
        <f>SUM(K36:K39)</f>
        <v>163.45000000000002</v>
      </c>
      <c r="L40" s="48">
        <f>SUM(L36:L39)</f>
        <v>6825</v>
      </c>
      <c r="M40" s="24"/>
      <c r="N40" s="24"/>
      <c r="O40" s="24"/>
      <c r="P40" s="24"/>
    </row>
    <row r="41" spans="2:16" s="23" customFormat="1" ht="23.25" customHeight="1">
      <c r="B41" s="24"/>
      <c r="C41" s="24"/>
      <c r="D41" s="80"/>
      <c r="E41" s="81"/>
      <c r="F41" s="51"/>
      <c r="G41" s="51"/>
      <c r="H41" s="82"/>
      <c r="I41" s="83"/>
      <c r="J41" s="24"/>
      <c r="K41" s="54"/>
      <c r="L41" s="55"/>
      <c r="M41" s="24"/>
      <c r="N41" s="24"/>
      <c r="O41" s="24"/>
      <c r="P41" s="24"/>
    </row>
    <row r="42" spans="2:16" s="23" customFormat="1" ht="23.25">
      <c r="B42" s="49">
        <v>22098</v>
      </c>
      <c r="C42" s="50" t="s">
        <v>28</v>
      </c>
      <c r="D42" s="88">
        <v>25</v>
      </c>
      <c r="E42" s="88">
        <f>50+50</f>
        <v>100</v>
      </c>
      <c r="F42" s="36"/>
      <c r="G42" s="36"/>
      <c r="H42" s="89">
        <f>5+5+5+5+5</f>
        <v>25</v>
      </c>
      <c r="I42" s="66">
        <f>SUM(F42:H42)</f>
        <v>25</v>
      </c>
      <c r="J42" s="37">
        <v>2.18</v>
      </c>
      <c r="K42" s="105">
        <f>H42*J42</f>
        <v>54.50000000000001</v>
      </c>
      <c r="L42" s="71">
        <f>"90"*I42</f>
        <v>2250</v>
      </c>
      <c r="M42" s="24"/>
      <c r="N42" s="24"/>
      <c r="O42" s="24"/>
      <c r="P42" s="24"/>
    </row>
    <row r="43" spans="2:16" s="23" customFormat="1" ht="23.25">
      <c r="B43" s="38"/>
      <c r="C43" s="39" t="s">
        <v>29</v>
      </c>
      <c r="D43" s="90">
        <v>30</v>
      </c>
      <c r="E43" s="90">
        <v>50</v>
      </c>
      <c r="F43" s="40"/>
      <c r="G43" s="40"/>
      <c r="H43" s="68">
        <f>5+5+2+10+5</f>
        <v>27</v>
      </c>
      <c r="I43" s="67">
        <f>SUM(F43:H43)</f>
        <v>27</v>
      </c>
      <c r="J43" s="41">
        <v>2.49</v>
      </c>
      <c r="K43" s="70">
        <f>H43*J43</f>
        <v>67.23</v>
      </c>
      <c r="L43" s="42">
        <f>"105"*I43</f>
        <v>2835</v>
      </c>
      <c r="M43" s="24"/>
      <c r="N43" s="24"/>
      <c r="O43" s="24"/>
      <c r="P43" s="24"/>
    </row>
    <row r="44" spans="2:16" s="23" customFormat="1" ht="23.25">
      <c r="B44" s="38"/>
      <c r="C44" s="43" t="s">
        <v>30</v>
      </c>
      <c r="D44" s="90"/>
      <c r="E44" s="90"/>
      <c r="F44" s="40"/>
      <c r="G44" s="40"/>
      <c r="H44" s="68"/>
      <c r="I44" s="67"/>
      <c r="J44" s="41">
        <v>2.69</v>
      </c>
      <c r="K44" s="70">
        <f>H44*J44</f>
        <v>0</v>
      </c>
      <c r="L44" s="44"/>
      <c r="M44" s="24"/>
      <c r="N44" s="24"/>
      <c r="O44" s="24"/>
      <c r="P44" s="24"/>
    </row>
    <row r="45" spans="2:16" s="23" customFormat="1" ht="23.25">
      <c r="B45" s="38"/>
      <c r="C45" s="43" t="s">
        <v>31</v>
      </c>
      <c r="D45" s="90"/>
      <c r="E45" s="90"/>
      <c r="F45" s="40"/>
      <c r="G45" s="40"/>
      <c r="H45" s="68"/>
      <c r="I45" s="67"/>
      <c r="J45" s="41">
        <v>3.08</v>
      </c>
      <c r="K45" s="106">
        <f>H45*J45</f>
        <v>0</v>
      </c>
      <c r="L45" s="44"/>
      <c r="M45" s="24"/>
      <c r="N45" s="24"/>
      <c r="O45" s="24"/>
      <c r="P45" s="24"/>
    </row>
    <row r="46" spans="2:16" s="23" customFormat="1" ht="23.25">
      <c r="B46" s="45" t="s">
        <v>2</v>
      </c>
      <c r="C46" s="46"/>
      <c r="D46" s="92">
        <f>SUM(D42:D45)</f>
        <v>55</v>
      </c>
      <c r="E46" s="92">
        <f>SUM(E42:E45)</f>
        <v>150</v>
      </c>
      <c r="F46" s="93"/>
      <c r="G46" s="93"/>
      <c r="H46" s="94">
        <f>SUM(H42:H45)</f>
        <v>52</v>
      </c>
      <c r="I46" s="94">
        <f>SUM(I42:I45)</f>
        <v>52</v>
      </c>
      <c r="J46" s="95"/>
      <c r="K46" s="47">
        <f>SUM(K42:K45)</f>
        <v>121.73000000000002</v>
      </c>
      <c r="L46" s="48">
        <f>SUM(L42:L45)</f>
        <v>5085</v>
      </c>
      <c r="M46" s="24"/>
      <c r="N46" s="24"/>
      <c r="O46" s="24"/>
      <c r="P46" s="24"/>
    </row>
    <row r="47" spans="2:16" s="23" customFormat="1" ht="23.25" customHeight="1">
      <c r="B47" s="24"/>
      <c r="C47" s="24"/>
      <c r="D47" s="80"/>
      <c r="E47" s="81"/>
      <c r="F47" s="51"/>
      <c r="G47" s="51"/>
      <c r="H47" s="82"/>
      <c r="I47" s="83"/>
      <c r="J47" s="24"/>
      <c r="K47" s="52"/>
      <c r="L47" s="53"/>
      <c r="M47" s="24"/>
      <c r="N47" s="24"/>
      <c r="O47" s="24"/>
      <c r="P47" s="24"/>
    </row>
    <row r="48" spans="2:16" s="23" customFormat="1" ht="23.25">
      <c r="B48" s="49">
        <v>22129</v>
      </c>
      <c r="C48" s="50" t="s">
        <v>28</v>
      </c>
      <c r="D48" s="88">
        <v>100</v>
      </c>
      <c r="E48" s="88"/>
      <c r="F48" s="36"/>
      <c r="G48" s="36"/>
      <c r="H48" s="89">
        <v>10</v>
      </c>
      <c r="I48" s="66">
        <f>SUM(F48:H48)</f>
        <v>10</v>
      </c>
      <c r="J48" s="37">
        <v>2.18</v>
      </c>
      <c r="K48" s="105">
        <f>H48*J48</f>
        <v>21.8</v>
      </c>
      <c r="L48" s="71">
        <f>"90"*I48</f>
        <v>900</v>
      </c>
      <c r="M48" s="24"/>
      <c r="N48" s="24"/>
      <c r="O48" s="24"/>
      <c r="P48" s="24"/>
    </row>
    <row r="49" spans="2:16" s="23" customFormat="1" ht="23.25">
      <c r="B49" s="38"/>
      <c r="C49" s="39" t="s">
        <v>29</v>
      </c>
      <c r="D49" s="90">
        <v>53</v>
      </c>
      <c r="E49" s="90"/>
      <c r="F49" s="40"/>
      <c r="G49" s="40"/>
      <c r="H49" s="68">
        <f>10+5+25+10</f>
        <v>50</v>
      </c>
      <c r="I49" s="67">
        <f>SUM(F49:H49)</f>
        <v>50</v>
      </c>
      <c r="J49" s="41">
        <v>2.49</v>
      </c>
      <c r="K49" s="70">
        <f>H49*J49</f>
        <v>124.50000000000001</v>
      </c>
      <c r="L49" s="42">
        <f>"105"*I49</f>
        <v>5250</v>
      </c>
      <c r="M49" s="24"/>
      <c r="N49" s="24"/>
      <c r="O49" s="24"/>
      <c r="P49" s="24"/>
    </row>
    <row r="50" spans="2:16" s="23" customFormat="1" ht="23.25">
      <c r="B50" s="38"/>
      <c r="C50" s="43" t="s">
        <v>30</v>
      </c>
      <c r="D50" s="90"/>
      <c r="E50" s="90"/>
      <c r="F50" s="40"/>
      <c r="G50" s="40"/>
      <c r="H50" s="68"/>
      <c r="I50" s="67"/>
      <c r="J50" s="41">
        <v>2.69</v>
      </c>
      <c r="K50" s="70">
        <f>H50*J50</f>
        <v>0</v>
      </c>
      <c r="L50" s="44"/>
      <c r="M50" s="24"/>
      <c r="N50" s="24"/>
      <c r="O50" s="24"/>
      <c r="P50" s="24"/>
    </row>
    <row r="51" spans="2:16" s="23" customFormat="1" ht="23.25">
      <c r="B51" s="38"/>
      <c r="C51" s="43" t="s">
        <v>31</v>
      </c>
      <c r="D51" s="90"/>
      <c r="E51" s="90"/>
      <c r="F51" s="40"/>
      <c r="G51" s="40"/>
      <c r="H51" s="68"/>
      <c r="I51" s="67"/>
      <c r="J51" s="41">
        <v>3.08</v>
      </c>
      <c r="K51" s="106">
        <f>H51*J51</f>
        <v>0</v>
      </c>
      <c r="L51" s="44"/>
      <c r="M51" s="24"/>
      <c r="N51" s="24"/>
      <c r="O51" s="24"/>
      <c r="P51" s="24"/>
    </row>
    <row r="52" spans="2:16" s="23" customFormat="1" ht="23.25">
      <c r="B52" s="45" t="s">
        <v>2</v>
      </c>
      <c r="C52" s="46"/>
      <c r="D52" s="92">
        <f>SUM(D48:D51)</f>
        <v>153</v>
      </c>
      <c r="E52" s="92">
        <f>SUM(E48:E51)</f>
        <v>0</v>
      </c>
      <c r="F52" s="93"/>
      <c r="G52" s="93"/>
      <c r="H52" s="94">
        <f>SUM(H48:H51)</f>
        <v>60</v>
      </c>
      <c r="I52" s="94">
        <f>SUM(I48:I51)</f>
        <v>60</v>
      </c>
      <c r="J52" s="95"/>
      <c r="K52" s="47">
        <f>SUM(K48:K51)</f>
        <v>146.3</v>
      </c>
      <c r="L52" s="48">
        <f>SUM(L48:L51)</f>
        <v>6150</v>
      </c>
      <c r="M52" s="24"/>
      <c r="N52" s="24"/>
      <c r="O52" s="24"/>
      <c r="P52" s="24"/>
    </row>
    <row r="53" spans="2:16" s="23" customFormat="1" ht="23.25" customHeight="1">
      <c r="B53" s="24"/>
      <c r="C53" s="24"/>
      <c r="D53" s="80"/>
      <c r="E53" s="81"/>
      <c r="F53" s="51"/>
      <c r="G53" s="51"/>
      <c r="H53" s="82"/>
      <c r="I53" s="83"/>
      <c r="J53" s="24"/>
      <c r="K53" s="54"/>
      <c r="L53" s="55"/>
      <c r="M53" s="24"/>
      <c r="N53" s="24"/>
      <c r="O53" s="24"/>
      <c r="P53" s="24"/>
    </row>
    <row r="54" spans="2:16" s="23" customFormat="1" ht="23.25">
      <c r="B54" s="49">
        <v>22160</v>
      </c>
      <c r="C54" s="50" t="s">
        <v>28</v>
      </c>
      <c r="D54" s="88">
        <v>90</v>
      </c>
      <c r="E54" s="88">
        <v>50</v>
      </c>
      <c r="F54" s="36"/>
      <c r="G54" s="36"/>
      <c r="H54" s="89">
        <f>20+2+18+50+15</f>
        <v>105</v>
      </c>
      <c r="I54" s="66">
        <f>SUM(F54:H54)</f>
        <v>105</v>
      </c>
      <c r="J54" s="37">
        <v>2.18</v>
      </c>
      <c r="K54" s="105">
        <f>H54*J54</f>
        <v>228.9</v>
      </c>
      <c r="L54" s="71">
        <f>"90"*I54</f>
        <v>9450</v>
      </c>
      <c r="M54" s="24"/>
      <c r="N54" s="24"/>
      <c r="O54" s="24"/>
      <c r="P54" s="24"/>
    </row>
    <row r="55" spans="2:16" s="23" customFormat="1" ht="23.25">
      <c r="B55" s="38"/>
      <c r="C55" s="39" t="s">
        <v>29</v>
      </c>
      <c r="D55" s="90">
        <v>3</v>
      </c>
      <c r="E55" s="90">
        <v>50</v>
      </c>
      <c r="F55" s="40"/>
      <c r="G55" s="40"/>
      <c r="H55" s="68">
        <f>20+5+4</f>
        <v>29</v>
      </c>
      <c r="I55" s="67">
        <f>SUM(F55:H55)</f>
        <v>29</v>
      </c>
      <c r="J55" s="41">
        <v>2.49</v>
      </c>
      <c r="K55" s="70">
        <f>H55*J55</f>
        <v>72.21000000000001</v>
      </c>
      <c r="L55" s="42">
        <f>"105"*I55</f>
        <v>3045</v>
      </c>
      <c r="M55" s="24"/>
      <c r="N55" s="24"/>
      <c r="O55" s="24"/>
      <c r="P55" s="24"/>
    </row>
    <row r="56" spans="2:16" s="23" customFormat="1" ht="23.25">
      <c r="B56" s="38"/>
      <c r="C56" s="43" t="s">
        <v>30</v>
      </c>
      <c r="D56" s="90"/>
      <c r="E56" s="90"/>
      <c r="F56" s="40"/>
      <c r="G56" s="40"/>
      <c r="H56" s="68"/>
      <c r="I56" s="67"/>
      <c r="J56" s="41">
        <v>2.69</v>
      </c>
      <c r="K56" s="70">
        <f>H56*J56</f>
        <v>0</v>
      </c>
      <c r="L56" s="44"/>
      <c r="M56" s="24"/>
      <c r="N56" s="24"/>
      <c r="O56" s="24"/>
      <c r="P56" s="24"/>
    </row>
    <row r="57" spans="2:16" s="23" customFormat="1" ht="23.25">
      <c r="B57" s="38"/>
      <c r="C57" s="43" t="s">
        <v>31</v>
      </c>
      <c r="D57" s="90"/>
      <c r="E57" s="90"/>
      <c r="F57" s="40"/>
      <c r="G57" s="40"/>
      <c r="H57" s="68"/>
      <c r="I57" s="67"/>
      <c r="J57" s="41">
        <v>3.08</v>
      </c>
      <c r="K57" s="106">
        <f>H57*J57</f>
        <v>0</v>
      </c>
      <c r="L57" s="44"/>
      <c r="M57" s="24"/>
      <c r="N57" s="24"/>
      <c r="O57" s="24"/>
      <c r="P57" s="24"/>
    </row>
    <row r="58" spans="2:16" s="23" customFormat="1" ht="23.25">
      <c r="B58" s="45" t="s">
        <v>2</v>
      </c>
      <c r="C58" s="46"/>
      <c r="D58" s="92">
        <f>SUM(D54:D57)</f>
        <v>93</v>
      </c>
      <c r="E58" s="92">
        <f>SUM(E54:E57)</f>
        <v>100</v>
      </c>
      <c r="F58" s="93"/>
      <c r="G58" s="93"/>
      <c r="H58" s="94">
        <f>SUM(H54:H57)</f>
        <v>134</v>
      </c>
      <c r="I58" s="94">
        <f>SUM(I54:I57)</f>
        <v>134</v>
      </c>
      <c r="J58" s="95"/>
      <c r="K58" s="47">
        <f>SUM(K54:K57)</f>
        <v>301.11</v>
      </c>
      <c r="L58" s="48">
        <f>SUM(L54:L57)</f>
        <v>12495</v>
      </c>
      <c r="M58" s="24"/>
      <c r="N58" s="24"/>
      <c r="O58" s="24"/>
      <c r="P58" s="24"/>
    </row>
    <row r="59" spans="2:16" s="23" customFormat="1" ht="26.25" customHeight="1">
      <c r="B59" s="24"/>
      <c r="C59" s="24"/>
      <c r="D59" s="80"/>
      <c r="E59" s="81"/>
      <c r="F59" s="51"/>
      <c r="G59" s="51"/>
      <c r="H59" s="82"/>
      <c r="I59" s="83"/>
      <c r="J59" s="24"/>
      <c r="K59" s="52"/>
      <c r="L59" s="55"/>
      <c r="M59" s="24"/>
      <c r="N59" s="24"/>
      <c r="O59" s="24"/>
      <c r="P59" s="24"/>
    </row>
    <row r="60" spans="2:16" s="23" customFormat="1" ht="26.25" customHeight="1">
      <c r="B60" s="49">
        <v>22190</v>
      </c>
      <c r="C60" s="50" t="s">
        <v>28</v>
      </c>
      <c r="D60" s="88">
        <v>20</v>
      </c>
      <c r="E60" s="96">
        <v>250</v>
      </c>
      <c r="F60" s="36"/>
      <c r="G60" s="36"/>
      <c r="H60" s="89">
        <f>5+5+5+5+5+20</f>
        <v>45</v>
      </c>
      <c r="I60" s="66">
        <f>SUM(F60:H60)</f>
        <v>45</v>
      </c>
      <c r="J60" s="37">
        <v>2.18</v>
      </c>
      <c r="K60" s="105">
        <f>H60*J60</f>
        <v>98.10000000000001</v>
      </c>
      <c r="L60" s="71">
        <f>"90"*I60</f>
        <v>4050</v>
      </c>
      <c r="M60" s="24"/>
      <c r="N60" s="24"/>
      <c r="O60" s="24"/>
      <c r="P60" s="24"/>
    </row>
    <row r="61" spans="2:16" s="23" customFormat="1" ht="26.25" customHeight="1">
      <c r="B61" s="38"/>
      <c r="C61" s="39" t="s">
        <v>29</v>
      </c>
      <c r="D61" s="97">
        <v>100</v>
      </c>
      <c r="E61" s="97">
        <v>100</v>
      </c>
      <c r="F61" s="40"/>
      <c r="G61" s="40"/>
      <c r="H61" s="68">
        <f>5+5+2</f>
        <v>12</v>
      </c>
      <c r="I61" s="67">
        <f>SUM(F61:H61)</f>
        <v>12</v>
      </c>
      <c r="J61" s="41">
        <v>2.49</v>
      </c>
      <c r="K61" s="70">
        <f>H61*J61</f>
        <v>29.880000000000003</v>
      </c>
      <c r="L61" s="42">
        <f>"105"*I61</f>
        <v>1260</v>
      </c>
      <c r="M61" s="24"/>
      <c r="N61" s="24"/>
      <c r="O61" s="24"/>
      <c r="P61" s="24"/>
    </row>
    <row r="62" spans="2:16" s="23" customFormat="1" ht="26.25" customHeight="1">
      <c r="B62" s="38"/>
      <c r="C62" s="43" t="s">
        <v>30</v>
      </c>
      <c r="D62" s="91"/>
      <c r="E62" s="97"/>
      <c r="F62" s="40"/>
      <c r="G62" s="40"/>
      <c r="H62" s="68"/>
      <c r="I62" s="67"/>
      <c r="J62" s="41">
        <v>2.69</v>
      </c>
      <c r="K62" s="70">
        <f>H62*J62</f>
        <v>0</v>
      </c>
      <c r="L62" s="44"/>
      <c r="M62" s="24"/>
      <c r="N62" s="24"/>
      <c r="O62" s="24"/>
      <c r="P62" s="24"/>
    </row>
    <row r="63" spans="2:16" s="23" customFormat="1" ht="26.25" customHeight="1">
      <c r="B63" s="38"/>
      <c r="C63" s="43" t="s">
        <v>31</v>
      </c>
      <c r="D63" s="91"/>
      <c r="E63" s="90"/>
      <c r="F63" s="40"/>
      <c r="G63" s="56"/>
      <c r="H63" s="98"/>
      <c r="I63" s="67"/>
      <c r="J63" s="41">
        <v>3.08</v>
      </c>
      <c r="K63" s="106">
        <f>H63*J63</f>
        <v>0</v>
      </c>
      <c r="L63" s="44"/>
      <c r="M63" s="24"/>
      <c r="N63" s="24"/>
      <c r="O63" s="24"/>
      <c r="P63" s="24"/>
    </row>
    <row r="64" spans="2:12" ht="26.25" customHeight="1">
      <c r="B64" s="45" t="s">
        <v>2</v>
      </c>
      <c r="C64" s="46"/>
      <c r="D64" s="92">
        <f>SUM(D60:D63)</f>
        <v>120</v>
      </c>
      <c r="E64" s="92">
        <f>SUM(E60:E63)</f>
        <v>350</v>
      </c>
      <c r="F64" s="93"/>
      <c r="G64" s="93"/>
      <c r="H64" s="94">
        <f>SUM(H60:H63)</f>
        <v>57</v>
      </c>
      <c r="I64" s="94">
        <f>SUM(I60:I63)</f>
        <v>57</v>
      </c>
      <c r="J64" s="95"/>
      <c r="K64" s="47">
        <f>SUM(K60:K63)</f>
        <v>127.98000000000002</v>
      </c>
      <c r="L64" s="48">
        <f>SUM(L60:L63)</f>
        <v>5310</v>
      </c>
    </row>
    <row r="65" spans="5:9" ht="26.25" customHeight="1">
      <c r="E65" s="99"/>
      <c r="F65" s="57"/>
      <c r="G65" s="57"/>
      <c r="H65" s="100"/>
      <c r="I65" s="69"/>
    </row>
    <row r="66" spans="2:12" ht="26.25" customHeight="1">
      <c r="B66" s="49">
        <v>22221</v>
      </c>
      <c r="C66" s="50" t="s">
        <v>28</v>
      </c>
      <c r="D66" s="96">
        <v>225</v>
      </c>
      <c r="E66" s="96">
        <f>90+50</f>
        <v>140</v>
      </c>
      <c r="F66" s="36"/>
      <c r="G66" s="36"/>
      <c r="H66" s="89">
        <f>5+5+10+20+15+30+5+20</f>
        <v>110</v>
      </c>
      <c r="I66" s="66">
        <f>SUM(F66:H66)</f>
        <v>110</v>
      </c>
      <c r="J66" s="37">
        <v>2.18</v>
      </c>
      <c r="K66" s="105">
        <f>H66*J66</f>
        <v>239.8</v>
      </c>
      <c r="L66" s="71">
        <f>"90"*I66</f>
        <v>9900</v>
      </c>
    </row>
    <row r="67" spans="2:12" ht="26.25" customHeight="1">
      <c r="B67" s="38"/>
      <c r="C67" s="39" t="s">
        <v>29</v>
      </c>
      <c r="D67" s="97">
        <v>250</v>
      </c>
      <c r="E67" s="97">
        <v>100</v>
      </c>
      <c r="F67" s="40"/>
      <c r="G67" s="40"/>
      <c r="H67" s="68">
        <f>5+5+15+25+15+25+5</f>
        <v>95</v>
      </c>
      <c r="I67" s="67">
        <f>SUM(F67:H67)</f>
        <v>95</v>
      </c>
      <c r="J67" s="41">
        <v>2.49</v>
      </c>
      <c r="K67" s="70">
        <f>H67*J67</f>
        <v>236.55</v>
      </c>
      <c r="L67" s="42">
        <f>"105"*I67</f>
        <v>9975</v>
      </c>
    </row>
    <row r="68" spans="2:12" ht="26.25" customHeight="1">
      <c r="B68" s="38"/>
      <c r="C68" s="43" t="s">
        <v>30</v>
      </c>
      <c r="D68" s="91"/>
      <c r="E68" s="97"/>
      <c r="F68" s="40"/>
      <c r="G68" s="40"/>
      <c r="H68" s="68"/>
      <c r="I68" s="67"/>
      <c r="J68" s="41">
        <v>2.69</v>
      </c>
      <c r="K68" s="70">
        <f>H68*J68</f>
        <v>0</v>
      </c>
      <c r="L68" s="44"/>
    </row>
    <row r="69" spans="2:12" ht="26.25" customHeight="1">
      <c r="B69" s="38"/>
      <c r="C69" s="43" t="s">
        <v>31</v>
      </c>
      <c r="D69" s="91"/>
      <c r="E69" s="90"/>
      <c r="F69" s="40"/>
      <c r="G69" s="40"/>
      <c r="H69" s="68"/>
      <c r="I69" s="67"/>
      <c r="J69" s="41">
        <v>3.08</v>
      </c>
      <c r="K69" s="106">
        <f>H69*J69</f>
        <v>0</v>
      </c>
      <c r="L69" s="44"/>
    </row>
    <row r="70" spans="2:12" ht="26.25" customHeight="1">
      <c r="B70" s="45" t="s">
        <v>2</v>
      </c>
      <c r="C70" s="46"/>
      <c r="D70" s="92">
        <f>SUM(D66:D69)</f>
        <v>475</v>
      </c>
      <c r="E70" s="92">
        <f>SUM(E66:E69)</f>
        <v>240</v>
      </c>
      <c r="F70" s="93"/>
      <c r="G70" s="93"/>
      <c r="H70" s="94">
        <f>SUM(H66:H69)</f>
        <v>205</v>
      </c>
      <c r="I70" s="94">
        <f>SUM(I66:I69)</f>
        <v>205</v>
      </c>
      <c r="J70" s="95"/>
      <c r="K70" s="47">
        <f>SUM(K66:K69)</f>
        <v>476.35</v>
      </c>
      <c r="L70" s="48">
        <f>SUM(L66:L69)</f>
        <v>19875</v>
      </c>
    </row>
    <row r="71" spans="5:9" ht="26.25" customHeight="1">
      <c r="E71" s="99"/>
      <c r="F71" s="57"/>
      <c r="G71" s="57"/>
      <c r="H71" s="100"/>
      <c r="I71" s="69"/>
    </row>
    <row r="72" spans="2:12" ht="26.25" customHeight="1">
      <c r="B72" s="49">
        <v>22251</v>
      </c>
      <c r="C72" s="50" t="s">
        <v>28</v>
      </c>
      <c r="D72" s="96">
        <v>245</v>
      </c>
      <c r="E72" s="96"/>
      <c r="F72" s="36"/>
      <c r="G72" s="36"/>
      <c r="H72" s="89">
        <f>5+5+5+10+5+15</f>
        <v>45</v>
      </c>
      <c r="I72" s="66">
        <f>SUM(F72:H72)</f>
        <v>45</v>
      </c>
      <c r="J72" s="37">
        <v>2.18</v>
      </c>
      <c r="K72" s="105">
        <f>H72*J72</f>
        <v>98.10000000000001</v>
      </c>
      <c r="L72" s="71">
        <f>"90"*I72</f>
        <v>4050</v>
      </c>
    </row>
    <row r="73" spans="2:12" ht="26.25" customHeight="1">
      <c r="B73" s="38"/>
      <c r="C73" s="39" t="s">
        <v>29</v>
      </c>
      <c r="D73" s="97">
        <v>275</v>
      </c>
      <c r="E73" s="97"/>
      <c r="F73" s="40"/>
      <c r="G73" s="40"/>
      <c r="H73" s="68">
        <f>10+5+50+10+20+10+20+10</f>
        <v>135</v>
      </c>
      <c r="I73" s="67">
        <f>SUM(F73:H73)</f>
        <v>135</v>
      </c>
      <c r="J73" s="41">
        <v>2.49</v>
      </c>
      <c r="K73" s="70">
        <f>H73*J73</f>
        <v>336.15000000000003</v>
      </c>
      <c r="L73" s="42">
        <f>"105"*I73</f>
        <v>14175</v>
      </c>
    </row>
    <row r="74" spans="2:12" ht="26.25" customHeight="1">
      <c r="B74" s="38"/>
      <c r="C74" s="43" t="s">
        <v>30</v>
      </c>
      <c r="D74" s="97"/>
      <c r="E74" s="97"/>
      <c r="F74" s="40"/>
      <c r="G74" s="40"/>
      <c r="H74" s="68"/>
      <c r="I74" s="67"/>
      <c r="J74" s="41">
        <v>2.69</v>
      </c>
      <c r="K74" s="70">
        <f>H74*J74</f>
        <v>0</v>
      </c>
      <c r="L74" s="44"/>
    </row>
    <row r="75" spans="2:12" ht="26.25" customHeight="1">
      <c r="B75" s="38"/>
      <c r="C75" s="43" t="s">
        <v>31</v>
      </c>
      <c r="D75" s="90"/>
      <c r="E75" s="90"/>
      <c r="F75" s="40"/>
      <c r="G75" s="40"/>
      <c r="H75" s="68"/>
      <c r="I75" s="67"/>
      <c r="J75" s="41">
        <v>3.08</v>
      </c>
      <c r="K75" s="106">
        <f>H75*J75</f>
        <v>0</v>
      </c>
      <c r="L75" s="44"/>
    </row>
    <row r="76" spans="2:12" ht="26.25" customHeight="1">
      <c r="B76" s="45" t="s">
        <v>2</v>
      </c>
      <c r="C76" s="46"/>
      <c r="D76" s="92">
        <f>SUM(D72:D75)</f>
        <v>520</v>
      </c>
      <c r="E76" s="92">
        <f>SUM(E72:E75)</f>
        <v>0</v>
      </c>
      <c r="F76" s="93"/>
      <c r="G76" s="93"/>
      <c r="H76" s="101">
        <f>SUM(H72:H75)</f>
        <v>180</v>
      </c>
      <c r="I76" s="94">
        <f>SUM(I72:I75)</f>
        <v>180</v>
      </c>
      <c r="J76" s="95"/>
      <c r="K76" s="47">
        <f>SUM(K72:K75)</f>
        <v>434.25000000000006</v>
      </c>
      <c r="L76" s="48">
        <f>SUM(L72:L75)</f>
        <v>18225</v>
      </c>
    </row>
    <row r="77" ht="26.25" customHeight="1">
      <c r="I77" s="102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70" zoomScalePageLayoutView="0" workbookViewId="0" topLeftCell="A1">
      <selection activeCell="L4" sqref="L4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4" customWidth="1"/>
    <col min="4" max="4" width="16.7109375" style="4" customWidth="1"/>
    <col min="5" max="5" width="16.7109375" style="4" hidden="1" customWidth="1"/>
    <col min="6" max="6" width="17.28125" style="4" customWidth="1"/>
    <col min="7" max="16384" width="9.140625" style="4" customWidth="1"/>
  </cols>
  <sheetData>
    <row r="1" ht="25.5">
      <c r="F1" s="104" t="s">
        <v>38</v>
      </c>
    </row>
    <row r="2" spans="1:6" ht="33" customHeight="1">
      <c r="A2" s="13" t="s">
        <v>34</v>
      </c>
      <c r="B2" s="13"/>
      <c r="C2" s="13"/>
      <c r="D2" s="13"/>
      <c r="E2" s="13"/>
      <c r="F2" s="13"/>
    </row>
    <row r="3" spans="1:6" ht="33" customHeight="1">
      <c r="A3" s="13"/>
      <c r="B3" s="13"/>
      <c r="C3" s="13"/>
      <c r="D3" s="13"/>
      <c r="E3" s="13"/>
      <c r="F3" s="13"/>
    </row>
    <row r="4" spans="1:6" s="1" customFormat="1" ht="78.75">
      <c r="A4" s="5" t="s">
        <v>4</v>
      </c>
      <c r="B4" s="9" t="s">
        <v>0</v>
      </c>
      <c r="C4" s="5" t="s">
        <v>1</v>
      </c>
      <c r="D4" s="108" t="s">
        <v>39</v>
      </c>
      <c r="E4" s="5" t="s">
        <v>18</v>
      </c>
      <c r="F4" s="5" t="s">
        <v>19</v>
      </c>
    </row>
    <row r="5" spans="1:6" ht="25.5">
      <c r="A5" s="6" t="s">
        <v>5</v>
      </c>
      <c r="B5" s="109">
        <v>21946</v>
      </c>
      <c r="C5" s="14">
        <v>200</v>
      </c>
      <c r="D5" s="107">
        <f>'ชนิดกระดาษะ สนอ.'!K10</f>
        <v>346.23</v>
      </c>
      <c r="E5" s="17">
        <f>'ชนิดกระดาษะ สนอ.'!J10</f>
        <v>0</v>
      </c>
      <c r="F5" s="18">
        <f>D5/C5</f>
        <v>1.7311500000000002</v>
      </c>
    </row>
    <row r="6" spans="1:6" ht="25.5">
      <c r="A6" s="6" t="s">
        <v>6</v>
      </c>
      <c r="B6" s="109">
        <v>21974</v>
      </c>
      <c r="C6" s="14">
        <v>200</v>
      </c>
      <c r="D6" s="107">
        <f>'ชนิดกระดาษะ สนอ.'!K16</f>
        <v>195.49</v>
      </c>
      <c r="E6" s="17">
        <f>'ชนิดกระดาษะ สนอ.'!J16</f>
        <v>0</v>
      </c>
      <c r="F6" s="18">
        <f aca="true" t="shared" si="0" ref="F6:F16">D6/C6</f>
        <v>0.97745</v>
      </c>
    </row>
    <row r="7" spans="1:6" ht="25.5">
      <c r="A7" s="6" t="s">
        <v>7</v>
      </c>
      <c r="B7" s="109">
        <v>22006</v>
      </c>
      <c r="C7" s="14">
        <v>200</v>
      </c>
      <c r="D7" s="107">
        <f>'ชนิดกระดาษะ สนอ.'!K22</f>
        <v>239.75000000000003</v>
      </c>
      <c r="E7" s="17">
        <f>'ชนิดกระดาษะ สนอ.'!J22</f>
        <v>0</v>
      </c>
      <c r="F7" s="18">
        <f t="shared" si="0"/>
        <v>1.1987500000000002</v>
      </c>
    </row>
    <row r="8" spans="1:6" ht="25.5">
      <c r="A8" s="6" t="s">
        <v>8</v>
      </c>
      <c r="B8" s="109">
        <v>22036</v>
      </c>
      <c r="C8" s="14">
        <v>200</v>
      </c>
      <c r="D8" s="107">
        <f>'ชนิดกระดาษะ สนอ.'!K28</f>
        <v>262.16</v>
      </c>
      <c r="E8" s="17">
        <f>'ชนิดกระดาษะ สนอ.'!J28</f>
        <v>0</v>
      </c>
      <c r="F8" s="18">
        <f t="shared" si="0"/>
        <v>1.3108000000000002</v>
      </c>
    </row>
    <row r="9" spans="1:6" ht="25.5">
      <c r="A9" s="6" t="s">
        <v>9</v>
      </c>
      <c r="B9" s="109">
        <v>22065</v>
      </c>
      <c r="C9" s="14">
        <v>200</v>
      </c>
      <c r="D9" s="107">
        <f>'ชนิดกระดาษะ สนอ.'!K34</f>
        <v>219.5</v>
      </c>
      <c r="E9" s="17">
        <f>'ชนิดกระดาษะ สนอ.'!J34</f>
        <v>0</v>
      </c>
      <c r="F9" s="18">
        <f t="shared" si="0"/>
        <v>1.0975</v>
      </c>
    </row>
    <row r="10" spans="1:6" ht="25.5">
      <c r="A10" s="6" t="s">
        <v>10</v>
      </c>
      <c r="B10" s="109">
        <v>22097</v>
      </c>
      <c r="C10" s="14">
        <v>200</v>
      </c>
      <c r="D10" s="107">
        <f>'ชนิดกระดาษะ สนอ.'!K40</f>
        <v>163.45000000000002</v>
      </c>
      <c r="E10" s="17">
        <f>'ชนิดกระดาษะ สนอ.'!J34</f>
        <v>0</v>
      </c>
      <c r="F10" s="18">
        <f t="shared" si="0"/>
        <v>0.81725</v>
      </c>
    </row>
    <row r="11" spans="1:6" ht="25.5">
      <c r="A11" s="6" t="s">
        <v>11</v>
      </c>
      <c r="B11" s="109">
        <v>22128</v>
      </c>
      <c r="C11" s="14">
        <v>200</v>
      </c>
      <c r="D11" s="107">
        <f>'ชนิดกระดาษะ สนอ.'!K46</f>
        <v>121.73000000000002</v>
      </c>
      <c r="E11" s="17">
        <f>'ชนิดกระดาษะ สนอ.'!J46</f>
        <v>0</v>
      </c>
      <c r="F11" s="18">
        <f t="shared" si="0"/>
        <v>0.6086500000000001</v>
      </c>
    </row>
    <row r="12" spans="1:6" ht="25.5">
      <c r="A12" s="6" t="s">
        <v>12</v>
      </c>
      <c r="B12" s="109">
        <v>22159</v>
      </c>
      <c r="C12" s="14">
        <v>200</v>
      </c>
      <c r="D12" s="107">
        <f>'ชนิดกระดาษะ สนอ.'!K52</f>
        <v>146.3</v>
      </c>
      <c r="E12" s="17">
        <f>'ชนิดกระดาษะ สนอ.'!J52</f>
        <v>0</v>
      </c>
      <c r="F12" s="18">
        <f t="shared" si="0"/>
        <v>0.7315</v>
      </c>
    </row>
    <row r="13" spans="1:6" ht="25.5">
      <c r="A13" s="6" t="s">
        <v>13</v>
      </c>
      <c r="B13" s="109">
        <v>22189</v>
      </c>
      <c r="C13" s="14">
        <v>200</v>
      </c>
      <c r="D13" s="107">
        <f>'ชนิดกระดาษะ สนอ.'!K58</f>
        <v>301.11</v>
      </c>
      <c r="E13" s="17">
        <f>'ชนิดกระดาษะ สนอ.'!J58</f>
        <v>0</v>
      </c>
      <c r="F13" s="18">
        <f t="shared" si="0"/>
        <v>1.5055500000000002</v>
      </c>
    </row>
    <row r="14" spans="1:6" ht="25.5">
      <c r="A14" s="6" t="s">
        <v>14</v>
      </c>
      <c r="B14" s="109">
        <v>22219</v>
      </c>
      <c r="C14" s="14">
        <v>200</v>
      </c>
      <c r="D14" s="107">
        <f>'ชนิดกระดาษะ สนอ.'!K64</f>
        <v>127.98000000000002</v>
      </c>
      <c r="E14" s="17">
        <f>'ชนิดกระดาษะ สนอ.'!J64</f>
        <v>0</v>
      </c>
      <c r="F14" s="18">
        <f t="shared" si="0"/>
        <v>0.6399000000000001</v>
      </c>
    </row>
    <row r="15" spans="1:6" ht="25.5">
      <c r="A15" s="6" t="s">
        <v>15</v>
      </c>
      <c r="B15" s="109">
        <v>22250</v>
      </c>
      <c r="C15" s="14">
        <v>200</v>
      </c>
      <c r="D15" s="107">
        <f>'ชนิดกระดาษะ สนอ.'!K70</f>
        <v>476.35</v>
      </c>
      <c r="E15" s="17">
        <f>'ชนิดกระดาษะ สนอ.'!J70</f>
        <v>0</v>
      </c>
      <c r="F15" s="18">
        <f t="shared" si="0"/>
        <v>2.3817500000000003</v>
      </c>
    </row>
    <row r="16" spans="1:6" ht="25.5">
      <c r="A16" s="6" t="s">
        <v>16</v>
      </c>
      <c r="B16" s="109">
        <v>22281</v>
      </c>
      <c r="C16" s="14">
        <v>200</v>
      </c>
      <c r="D16" s="107">
        <f>'ชนิดกระดาษะ สนอ.'!K76</f>
        <v>434.25000000000006</v>
      </c>
      <c r="E16" s="17">
        <f>'ชนิดกระดาษะ สนอ.'!J76</f>
        <v>0</v>
      </c>
      <c r="F16" s="18">
        <f t="shared" si="0"/>
        <v>2.17125</v>
      </c>
    </row>
    <row r="17" spans="1:6" ht="26.25">
      <c r="A17" s="10" t="s">
        <v>2</v>
      </c>
      <c r="B17" s="10" t="s">
        <v>17</v>
      </c>
      <c r="C17" s="58" t="s">
        <v>17</v>
      </c>
      <c r="D17" s="103">
        <f>SUM(D5:D16)</f>
        <v>3034.3</v>
      </c>
      <c r="E17" s="15">
        <f>SUM(E5:E16)</f>
        <v>0</v>
      </c>
      <c r="F17" s="59">
        <f>SUM(F5:F16)</f>
        <v>15.171500000000002</v>
      </c>
    </row>
    <row r="18" spans="1:6" ht="26.25">
      <c r="A18" s="11" t="s">
        <v>3</v>
      </c>
      <c r="B18" s="12" t="s">
        <v>17</v>
      </c>
      <c r="C18" s="58">
        <f>AVERAGE(C5:C16)</f>
        <v>200</v>
      </c>
      <c r="D18" s="16">
        <f>AVERAGE(D5:D16)</f>
        <v>252.85833333333335</v>
      </c>
      <c r="E18" s="15">
        <f>AVERAGE(E5:E16)</f>
        <v>0</v>
      </c>
      <c r="F18" s="59">
        <f>AVERAGE(F5:F16)</f>
        <v>1.2642916666666668</v>
      </c>
    </row>
    <row r="19" spans="1:6" ht="26.25">
      <c r="A19" s="60"/>
      <c r="B19" s="61"/>
      <c r="C19" s="62"/>
      <c r="D19" s="63"/>
      <c r="E19" s="64"/>
      <c r="F19" s="65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6.25">
      <c r="A22" s="2"/>
      <c r="B22" s="3"/>
      <c r="C22" s="8"/>
      <c r="D22" s="8"/>
      <c r="E22" s="8"/>
      <c r="F22" s="8"/>
    </row>
    <row r="23" spans="1:6" ht="25.5">
      <c r="A23" s="7"/>
      <c r="B23" s="7"/>
      <c r="C23" s="7"/>
      <c r="D23" s="7"/>
      <c r="E23" s="7"/>
      <c r="F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2020-07-26T13:38:35Z</cp:lastPrinted>
  <dcterms:created xsi:type="dcterms:W3CDTF">2011-12-16T04:29:53Z</dcterms:created>
  <dcterms:modified xsi:type="dcterms:W3CDTF">2020-07-26T13:38:47Z</dcterms:modified>
  <cp:category/>
  <cp:version/>
  <cp:contentType/>
  <cp:contentStatus/>
</cp:coreProperties>
</file>