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20" activeTab="2"/>
  </bookViews>
  <sheets>
    <sheet name="จดบันทึกไฟฟ้า-สนม." sheetId="1" r:id="rId1"/>
    <sheet name="ไฟฟ้า-สนม." sheetId="2" r:id="rId2"/>
    <sheet name="ไฟฟ้า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<sst xmlns="http://schemas.openxmlformats.org/spreadsheetml/2006/main" count="89" uniqueCount="51">
  <si>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</si>
  <si>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</si>
  <si>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</si>
  <si>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</si>
  <si>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</si>
  <si>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</si>
  <si>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</si>
  <si>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</si>
  <si>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</si>
  <si>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</si>
  <si>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</si>
  <si>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</si>
  <si>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</si>
  <si>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</si>
  <si>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</si>
  <si>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</si>
  <si>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</si>
  <si>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</si>
  <si>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</si>
  <si>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</si>
  <si>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</si>
  <si>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2563</t>
    </r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</si>
  <si>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</si>
  <si>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ปริมาณการใช้ไฟฟ้า/เดือน (kWh)</t>
  </si>
  <si>
    <t>2563  ปริมาณการใช้ไฟฟ้า/เดือน (kWh)</t>
  </si>
  <si>
    <t>2563  เป้าหมาย  ลด 10 %</t>
  </si>
  <si>
    <t>2562  ปริมาณการใช้ไฟฟ้าต่อจำนวนพนักงาน</t>
  </si>
  <si>
    <t>2563  ปริมาณการใช้ไฟฟ้าต่อจำนวนพนักงาน</t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</si>
  <si>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</si>
  <si>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</si>
  <si>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t>2563  เป้าหมาย  ลด 10 % (kWh)</t>
  </si>
  <si>
    <r>
      <t>2563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</si>
  <si>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</si>
  <si>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r>
      <t>2563ปริมาณการใช้ไฟฟ้าต่อจำนวนพนักงาน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</si>
  <si>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</si>
  <si>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</si>
  <si>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</si>
  <si>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</si>
  <si>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</si>
  <si>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</si>
  <si>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 (kWh)</t>
  </si>
  <si>
    <t>อาคารสำนักงานมหาวิทยาลัย 3 (บาท)</t>
  </si>
  <si>
    <t>อาคารสำนักงานมหาวิทยาลัย 3_1 (kWh)</t>
  </si>
  <si>
    <t>อาคารสำนักงานมหาวิทยาลัย 3_2 (kWh)</t>
  </si>
  <si>
    <t>ปริมาณไฟฟ้าจากโซล่าเซลล์  (kWh)</t>
  </si>
  <si>
    <t>รวมปริมาณการใช้ไฟฟ้า 3 อาคาร (kWh)</t>
  </si>
  <si>
    <t>อาคารสำนักงานมหาวิทยาลัย 3_1 (บาท)</t>
  </si>
  <si>
    <t>อาคารสำนักงานมหาวิทยาลัย 3_2 (บาท)</t>
  </si>
  <si>
    <t>รวมค่าไฟฟ้า 3 อาคาร (บาท)</t>
  </si>
  <si>
    <t>สรุปผลการใช้ไฟฟ้า</t>
  </si>
  <si>
    <t>10%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</si>
</sst>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</numFmts>
  <fonts count="88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7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sz val="10"/>
      <color indexed="1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  <font>
      <sz val="10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3" fontId="73" fillId="33" borderId="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3" fontId="75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6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0" fontId="77" fillId="33" borderId="10" xfId="44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6" fillId="33" borderId="0" xfId="44" applyFont="1" applyFill="1" applyBorder="1" applyAlignment="1">
      <alignment horizontal="center"/>
      <protection/>
    </xf>
    <xf numFmtId="1" fontId="76" fillId="33" borderId="0" xfId="44" applyNumberFormat="1" applyFont="1" applyFill="1" applyBorder="1" applyAlignment="1">
      <alignment horizontal="center"/>
      <protection/>
    </xf>
    <xf numFmtId="4" fontId="76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2" fillId="33" borderId="10" xfId="0" applyNumberFormat="1" applyFont="1" applyFill="1" applyBorder="1" applyAlignment="1">
      <alignment horizontal="center"/>
    </xf>
    <xf numFmtId="4" fontId="83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4" fontId="74" fillId="0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horizontal="centerContinuous" vertical="center"/>
    </xf>
    <xf numFmtId="4" fontId="84" fillId="33" borderId="0" xfId="0" applyNumberFormat="1" applyFont="1" applyFill="1" applyBorder="1" applyAlignment="1">
      <alignment horizontal="center"/>
    </xf>
    <xf numFmtId="190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2" fontId="80" fillId="33" borderId="10" xfId="47" applyNumberFormat="1" applyFont="1" applyFill="1" applyBorder="1" applyAlignment="1">
      <alignment horizontal="center"/>
    </xf>
    <xf numFmtId="4" fontId="5" fillId="33" borderId="0" xfId="44" applyNumberFormat="1" applyFont="1" applyFill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44" applyNumberFormat="1" applyFont="1" applyFill="1" applyBorder="1" applyAlignment="1">
      <alignment horizontal="center"/>
      <protection/>
    </xf>
    <xf numFmtId="4" fontId="6" fillId="33" borderId="0" xfId="44" applyNumberFormat="1" applyFont="1" applyFill="1" applyBorder="1" applyAlignment="1">
      <alignment horizontal="center"/>
      <protection/>
    </xf>
    <xf numFmtId="4" fontId="77" fillId="34" borderId="10" xfId="44" applyNumberFormat="1" applyFont="1" applyFill="1" applyBorder="1" applyAlignment="1">
      <alignment horizontal="center"/>
      <protection/>
    </xf>
    <xf numFmtId="4" fontId="80" fillId="34" borderId="10" xfId="47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44" applyFont="1" applyFill="1" applyBorder="1" applyAlignment="1">
      <alignment shrinkToFit="1"/>
      <protection/>
    </xf>
    <xf numFmtId="2" fontId="86" fillId="33" borderId="10" xfId="47" applyNumberFormat="1" applyFont="1" applyFill="1" applyBorder="1" applyAlignment="1">
      <alignment horizontal="center"/>
    </xf>
    <xf numFmtId="4" fontId="86" fillId="34" borderId="10" xfId="47" applyNumberFormat="1" applyFont="1" applyFill="1" applyBorder="1" applyAlignment="1">
      <alignment horizontal="center"/>
    </xf>
    <xf numFmtId="0" fontId="71" fillId="0" borderId="0" xfId="44" applyFont="1" applyFill="1" applyAlignment="1">
      <alignment vertical="center"/>
      <protection/>
    </xf>
    <xf numFmtId="0" fontId="71" fillId="0" borderId="0" xfId="44" applyFont="1" applyFill="1" applyAlignment="1">
      <alignment horizontal="centerContinuous" vertical="center"/>
      <protection/>
    </xf>
    <xf numFmtId="0" fontId="71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0" fillId="0" borderId="10" xfId="47" applyNumberFormat="1" applyFont="1" applyFill="1" applyBorder="1" applyAlignment="1">
      <alignment horizontal="center"/>
    </xf>
    <xf numFmtId="4" fontId="86" fillId="0" borderId="10" xfId="47" applyNumberFormat="1" applyFont="1" applyFill="1" applyBorder="1" applyAlignment="1">
      <alignment horizontal="center"/>
    </xf>
    <xf numFmtId="4" fontId="77" fillId="0" borderId="10" xfId="44" applyNumberFormat="1" applyFont="1" applyFill="1" applyBorder="1" applyAlignment="1">
      <alignment horizontal="center"/>
      <protection/>
    </xf>
    <xf numFmtId="4" fontId="77" fillId="0" borderId="0" xfId="44" applyNumberFormat="1" applyFont="1" applyFill="1" applyBorder="1" applyAlignment="1">
      <alignment horizontal="center"/>
      <protection/>
    </xf>
    <xf numFmtId="190" fontId="80" fillId="0" borderId="0" xfId="44" applyNumberFormat="1" applyFont="1" applyFill="1" applyBorder="1">
      <alignment/>
      <protection/>
    </xf>
    <xf numFmtId="0" fontId="80" fillId="0" borderId="0" xfId="44" applyFont="1" applyFill="1" applyBorder="1">
      <alignment/>
      <protection/>
    </xf>
    <xf numFmtId="0" fontId="87" fillId="0" borderId="0" xfId="44" applyFont="1" applyFill="1">
      <alignment/>
      <protection/>
    </xf>
    <xf numFmtId="2" fontId="80" fillId="34" borderId="10" xfId="47" applyNumberFormat="1" applyFont="1" applyFill="1" applyBorder="1" applyAlignment="1">
      <alignment horizontal="center"/>
    </xf>
    <xf numFmtId="2" fontId="86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0" fontId="74" fillId="33" borderId="0" xfId="0" applyFont="1" applyFill="1" applyAlignment="1">
      <alignment/>
    </xf>
    <xf numFmtId="0" fontId="71" fillId="33" borderId="0" xfId="0" applyFont="1" applyFill="1" applyAlignment="1">
      <alignment horizontal="centerContinuous" vertical="center"/>
    </xf>
    <xf numFmtId="3" fontId="71" fillId="33" borderId="0" xfId="0" applyNumberFormat="1" applyFont="1" applyFill="1" applyBorder="1" applyAlignment="1">
      <alignment horizontal="center"/>
    </xf>
    <xf numFmtId="190" fontId="74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Continuous" vertical="center"/>
    </xf>
    <xf numFmtId="190" fontId="72" fillId="33" borderId="0" xfId="0" applyNumberFormat="1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1" fillId="34" borderId="10" xfId="0" applyFont="1" applyFill="1" applyBorder="1" applyAlignment="1">
      <alignment horizontal="center" vertical="center" wrapText="1"/>
    </xf>
    <xf numFmtId="4" fontId="74" fillId="34" borderId="10" xfId="0" applyNumberFormat="1" applyFont="1" applyFill="1" applyBorder="1" applyAlignment="1">
      <alignment horizontal="center"/>
    </xf>
    <xf numFmtId="4" fontId="71" fillId="33" borderId="0" xfId="0" applyNumberFormat="1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vertical="center" wrapText="1"/>
    </xf>
    <xf numFmtId="4" fontId="74" fillId="35" borderId="10" xfId="0" applyNumberFormat="1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82" fillId="33" borderId="0" xfId="0" applyFont="1" applyFill="1" applyAlignment="1">
      <alignment horizontal="right"/>
    </xf>
    <xf numFmtId="0" fontId="85" fillId="33" borderId="0" xfId="0" applyFont="1" applyFill="1" applyAlignment="1">
      <alignment horizontal="centerContinuous" vertical="center"/>
    </xf>
    <xf numFmtId="4" fontId="85" fillId="33" borderId="0" xfId="0" applyNumberFormat="1" applyFont="1" applyFill="1" applyBorder="1" applyAlignment="1">
      <alignment horizontal="center"/>
    </xf>
    <xf numFmtId="190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4" fontId="71" fillId="34" borderId="10" xfId="0" applyNumberFormat="1" applyFont="1" applyFill="1" applyBorder="1" applyAlignment="1">
      <alignment horizontal="center"/>
    </xf>
    <xf numFmtId="4" fontId="71" fillId="35" borderId="10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1" fillId="0" borderId="0" xfId="0" applyFont="1" applyFill="1" applyAlignment="1">
      <alignment horizontal="centerContinuous" vertical="center"/>
    </xf>
    <xf numFmtId="4" fontId="71" fillId="0" borderId="0" xfId="0" applyNumberFormat="1" applyFont="1" applyFill="1" applyBorder="1" applyAlignment="1">
      <alignment horizontal="center"/>
    </xf>
    <xf numFmtId="190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Continuous" vertical="center"/>
    </xf>
    <xf numFmtId="0" fontId="73" fillId="0" borderId="10" xfId="0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/>
    </xf>
    <xf numFmtId="4" fontId="73" fillId="0" borderId="10" xfId="0" applyNumberFormat="1" applyFont="1" applyFill="1" applyBorder="1" applyAlignment="1">
      <alignment horizontal="center"/>
    </xf>
    <xf numFmtId="190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" fillId="33" borderId="0" xfId="0" applyFont="1" applyFill="1" applyAlignment="1">
      <alignment horizontal="centerContinuous"/>
    </xf>
    <xf numFmtId="2" fontId="72" fillId="33" borderId="10" xfId="0" applyNumberFormat="1" applyFont="1" applyFill="1" applyBorder="1" applyAlignment="1">
      <alignment horizontal="center"/>
    </xf>
    <xf numFmtId="43" fontId="2" fillId="33" borderId="0" xfId="38" applyFont="1" applyFill="1" applyAlignment="1">
      <alignment/>
    </xf>
    <xf numFmtId="43" fontId="2" fillId="33" borderId="0" xfId="0" applyNumberFormat="1" applyFont="1" applyFill="1" applyAlignment="1">
      <alignment/>
    </xf>
    <xf numFmtId="4" fontId="78" fillId="33" borderId="10" xfId="44" applyNumberFormat="1" applyFont="1" applyFill="1" applyBorder="1" applyAlignment="1" quotePrefix="1">
      <alignment horizontal="center"/>
      <protection/>
    </xf>
    <xf numFmtId="0" fontId="76" fillId="33" borderId="11" xfId="44" applyFont="1" applyFill="1" applyBorder="1" applyAlignment="1">
      <alignment horizontal="center"/>
      <protection/>
    </xf>
    <xf numFmtId="0" fontId="76" fillId="33" borderId="12" xfId="44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85"/>
          <c:w val="0.974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'ไฟฟ้า-สนม.'!$G$4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'ไฟฟ้า-สนม.'!$G$5:$G$15</c:f>
              <c:numCache/>
            </c:numRef>
          </c:val>
          <c:shape val="box"/>
        </c:ser>
        <c:shape val="box"/>
        <c:axId val="22302776"/>
        <c:axId val="21500633"/>
      </c:bar3DChart>
      <c:catAx>
        <c:axId val="22302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00633"/>
        <c:crosses val="autoZero"/>
        <c:auto val="1"/>
        <c:lblOffset val="100"/>
        <c:tickLblSkip val="1"/>
        <c:noMultiLvlLbl val="0"/>
      </c:catAx>
      <c:valAx>
        <c:axId val="21500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27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6925"/>
          <c:w val="0.9975"/>
          <c:h val="0.8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'ไฟฟ้า-สนม.'!$C$4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'ไฟฟ้า-สนม.'!$C$5:$C$15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'ไฟฟ้า-สนม.'!$D$4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'ไฟฟ้า-สนม.'!$D$5:$D$15</c:f>
              <c:numCache/>
            </c:numRef>
          </c:val>
          <c:shape val="box"/>
        </c:ser>
        <c:overlap val="100"/>
        <c:shape val="box"/>
        <c:axId val="11072774"/>
        <c:axId val="9728335"/>
      </c:bar3DChart>
      <c:catAx>
        <c:axId val="1107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28335"/>
        <c:crosses val="autoZero"/>
        <c:auto val="1"/>
        <c:lblOffset val="100"/>
        <c:tickLblSkip val="1"/>
        <c:noMultiLvlLbl val="0"/>
      </c:catAx>
      <c:valAx>
        <c:axId val="9728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7925"/>
          <c:w val="0.8127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37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4"/>
          <c:w val="0.981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'ไฟฟ้า-เปรียบเทียบ'!$G$5:$G$13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2563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'ไฟฟ้า-เปรียบเทียบ'!$H$5:$H$13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2563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'ไฟฟ้า-เปรียบเทียบ'!$I$5:$I$13</c:f>
              <c:numCache/>
            </c:numRef>
          </c:val>
          <c:smooth val="0"/>
        </c:ser>
        <c:marker val="1"/>
        <c:axId val="59359492"/>
        <c:axId val="33475893"/>
      </c:lineChart>
      <c:catAx>
        <c:axId val="59359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75893"/>
        <c:crosses val="autoZero"/>
        <c:auto val="1"/>
        <c:lblOffset val="100"/>
        <c:tickLblSkip val="1"/>
        <c:noMultiLvlLbl val="0"/>
      </c:catAx>
      <c:valAx>
        <c:axId val="33475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594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5"/>
          <c:y val="0.12625"/>
          <c:w val="0.8262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29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85"/>
          <c:w val="0.981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'ไฟฟ้า-เปรียบเทียบ'!$B$5:$B$13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2563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'ไฟฟ้า-เปรียบเทียบ'!$C$5:$C$13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2563  เป้าหมาย  ลด 10 % (kWh)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'ไฟฟ้า-เปรียบเทียบ'!$D$5:$D$13</c:f>
              <c:numCache/>
            </c:numRef>
          </c:val>
          <c:smooth val="0"/>
        </c:ser>
        <c:marker val="1"/>
        <c:axId val="32533426"/>
        <c:axId val="20281355"/>
      </c:lineChart>
      <c:catAx>
        <c:axId val="32533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81355"/>
        <c:crosses val="autoZero"/>
        <c:auto val="1"/>
        <c:lblOffset val="100"/>
        <c:tickLblSkip val="1"/>
        <c:noMultiLvlLbl val="0"/>
      </c:catAx>
      <c:valAx>
        <c:axId val="20281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334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25"/>
          <c:y val="0.125"/>
          <c:w val="0.8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685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6</xdr:col>
      <xdr:colOff>1038225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68484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8</xdr:col>
      <xdr:colOff>542925</xdr:colOff>
      <xdr:row>40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334625"/>
        <a:ext cx="66675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57150</xdr:rowOff>
    </xdr:from>
    <xdr:to>
      <xdr:col>8</xdr:col>
      <xdr:colOff>552450</xdr:colOff>
      <xdr:row>55</xdr:row>
      <xdr:rowOff>9525</xdr:rowOff>
    </xdr:to>
    <xdr:graphicFrame>
      <xdr:nvGraphicFramePr>
        <xdr:cNvPr id="2" name="แผนภูมิ 2"/>
        <xdr:cNvGraphicFramePr/>
      </xdr:nvGraphicFramePr>
      <xdr:xfrm>
        <a:off x="47625" y="14906625"/>
        <a:ext cx="66865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1)%20&#3610;&#3633;&#3609;&#3607;&#3638;&#3585;&#3585;&#3634;&#3619;&#3651;&#3594;&#3657;&#3652;&#3615;&#3615;&#3657;&#3634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2">
        <row r="5">
          <cell r="F5">
            <v>17332.448999999997</v>
          </cell>
          <cell r="H5">
            <v>86.66224499999998</v>
          </cell>
        </row>
        <row r="6">
          <cell r="F6">
            <v>17483.208</v>
          </cell>
          <cell r="H6">
            <v>87.41604</v>
          </cell>
        </row>
        <row r="7">
          <cell r="F7">
            <v>28317.249</v>
          </cell>
          <cell r="H7">
            <v>141.586245</v>
          </cell>
        </row>
        <row r="8">
          <cell r="F8">
            <v>33445.996999999996</v>
          </cell>
          <cell r="H8">
            <v>167.22998499999997</v>
          </cell>
        </row>
        <row r="9">
          <cell r="F9">
            <v>40888.7</v>
          </cell>
          <cell r="H9">
            <v>204.44349999999997</v>
          </cell>
        </row>
        <row r="10">
          <cell r="F10">
            <v>38724.897</v>
          </cell>
          <cell r="H10">
            <v>193.624485</v>
          </cell>
        </row>
        <row r="11">
          <cell r="F11">
            <v>35399.367</v>
          </cell>
          <cell r="H11">
            <v>176.996835</v>
          </cell>
        </row>
        <row r="12">
          <cell r="F12">
            <v>31441.867</v>
          </cell>
          <cell r="H12">
            <v>157.20933499999998</v>
          </cell>
        </row>
        <row r="13">
          <cell r="F13">
            <v>30905.692000000003</v>
          </cell>
          <cell r="H13">
            <v>154.52846000000002</v>
          </cell>
        </row>
        <row r="14">
          <cell r="F14">
            <v>31030.025</v>
          </cell>
          <cell r="H14">
            <v>155.150125</v>
          </cell>
        </row>
        <row r="15">
          <cell r="F15">
            <v>26458.39</v>
          </cell>
          <cell r="H15">
            <v>132.29194999999999</v>
          </cell>
        </row>
        <row r="16">
          <cell r="F16">
            <v>19581.143</v>
          </cell>
          <cell r="H16">
            <v>97.905715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E1">
      <selection activeCell="O21" sqref="O21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97" customWidth="1"/>
    <col min="4" max="4" width="15.00390625" style="92" customWidth="1"/>
    <col min="5" max="5" width="15.00390625" style="97" customWidth="1"/>
    <col min="6" max="8" width="15.00390625" style="92" customWidth="1"/>
    <col min="9" max="9" width="15.00390625" style="97" customWidth="1"/>
    <col min="10" max="10" width="15.00390625" style="92" customWidth="1"/>
    <col min="11" max="11" width="15.28125" style="4" customWidth="1"/>
    <col min="12" max="12" width="15.140625" style="92" customWidth="1"/>
    <col min="13" max="13" width="13.57421875" style="125" customWidth="1"/>
    <col min="14" max="14" width="15.7109375" style="116" customWidth="1"/>
    <col min="15" max="15" width="17.7109375" style="4" customWidth="1"/>
    <col min="16" max="16" width="13.57421875" style="119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111"/>
    </row>
    <row r="2" spans="1:16" ht="26.25">
      <c r="A2" s="14" t="s">
        <v>21</v>
      </c>
      <c r="B2" s="14"/>
      <c r="C2" s="98"/>
      <c r="D2" s="93"/>
      <c r="E2" s="98"/>
      <c r="F2" s="93"/>
      <c r="G2" s="93"/>
      <c r="H2" s="93"/>
      <c r="I2" s="98"/>
      <c r="J2" s="93"/>
      <c r="K2" s="14"/>
      <c r="L2" s="93"/>
      <c r="M2" s="126"/>
      <c r="N2" s="112"/>
      <c r="O2" s="132"/>
      <c r="P2" s="120"/>
    </row>
    <row r="3" spans="1:16" ht="26.25">
      <c r="A3" s="2" t="s">
        <v>35</v>
      </c>
      <c r="B3" s="14"/>
      <c r="C3" s="98"/>
      <c r="D3" s="93"/>
      <c r="E3" s="98"/>
      <c r="F3" s="93"/>
      <c r="G3" s="93"/>
      <c r="H3" s="93"/>
      <c r="I3" s="98"/>
      <c r="J3" s="93"/>
      <c r="K3" s="14"/>
      <c r="L3" s="93"/>
      <c r="M3" s="126"/>
      <c r="N3" s="112"/>
      <c r="P3" s="120"/>
    </row>
    <row r="4" spans="1:16" s="1" customFormat="1" ht="105">
      <c r="A4" s="5" t="s">
        <v>5</v>
      </c>
      <c r="B4" s="9" t="s">
        <v>0</v>
      </c>
      <c r="C4" s="56" t="s">
        <v>36</v>
      </c>
      <c r="D4" s="101" t="s">
        <v>37</v>
      </c>
      <c r="E4" s="56" t="s">
        <v>38</v>
      </c>
      <c r="F4" s="101" t="s">
        <v>39</v>
      </c>
      <c r="G4" s="107" t="s">
        <v>42</v>
      </c>
      <c r="H4" s="104" t="s">
        <v>46</v>
      </c>
      <c r="I4" s="107" t="s">
        <v>43</v>
      </c>
      <c r="J4" s="104" t="s">
        <v>47</v>
      </c>
      <c r="K4" s="56" t="s">
        <v>40</v>
      </c>
      <c r="L4" s="101" t="s">
        <v>41</v>
      </c>
      <c r="M4" s="127" t="s">
        <v>45</v>
      </c>
      <c r="N4" s="57" t="s">
        <v>44</v>
      </c>
      <c r="O4" s="58" t="s">
        <v>29</v>
      </c>
      <c r="P4" s="59" t="s">
        <v>48</v>
      </c>
    </row>
    <row r="5" spans="1:18" ht="25.5">
      <c r="A5" s="6" t="s">
        <v>7</v>
      </c>
      <c r="B5" s="66">
        <v>23042</v>
      </c>
      <c r="C5" s="19">
        <v>3240</v>
      </c>
      <c r="D5" s="102">
        <v>12214.8</v>
      </c>
      <c r="E5" s="19">
        <v>5494.24</v>
      </c>
      <c r="F5" s="102">
        <v>20713.284799999998</v>
      </c>
      <c r="G5" s="108">
        <v>150</v>
      </c>
      <c r="H5" s="105">
        <v>565.5</v>
      </c>
      <c r="I5" s="108">
        <v>1200</v>
      </c>
      <c r="J5" s="105">
        <v>4524</v>
      </c>
      <c r="K5" s="19">
        <f>G5+I5</f>
        <v>1350</v>
      </c>
      <c r="L5" s="102">
        <f>H5+J5</f>
        <v>5089.5</v>
      </c>
      <c r="M5" s="128">
        <f>C5+E5+K5</f>
        <v>10084.24</v>
      </c>
      <c r="N5" s="50">
        <v>10059</v>
      </c>
      <c r="O5" s="51">
        <f>M5+N5</f>
        <v>20143.239999999998</v>
      </c>
      <c r="P5" s="53">
        <f aca="true" t="shared" si="0" ref="P5:P16">D5+F5+L5</f>
        <v>38017.5848</v>
      </c>
      <c r="R5" s="124"/>
    </row>
    <row r="6" spans="1:16" ht="25.5">
      <c r="A6" s="6" t="s">
        <v>8</v>
      </c>
      <c r="B6" s="66">
        <v>23070</v>
      </c>
      <c r="C6" s="19">
        <v>2960</v>
      </c>
      <c r="D6" s="102">
        <v>11159.2</v>
      </c>
      <c r="E6" s="19">
        <v>6115.47</v>
      </c>
      <c r="F6" s="102">
        <v>23055.321900000003</v>
      </c>
      <c r="G6" s="108">
        <v>350</v>
      </c>
      <c r="H6" s="105">
        <v>1319.5</v>
      </c>
      <c r="I6" s="108">
        <v>800</v>
      </c>
      <c r="J6" s="105">
        <v>3016</v>
      </c>
      <c r="K6" s="19">
        <f aca="true" t="shared" si="1" ref="K6:K14">G6+I6</f>
        <v>1150</v>
      </c>
      <c r="L6" s="102">
        <f aca="true" t="shared" si="2" ref="L6:L14">H6+J6</f>
        <v>4335.5</v>
      </c>
      <c r="M6" s="128">
        <f aca="true" t="shared" si="3" ref="M6:M16">C6+E6+K6</f>
        <v>10225.470000000001</v>
      </c>
      <c r="N6" s="50">
        <v>9439</v>
      </c>
      <c r="O6" s="51">
        <f aca="true" t="shared" si="4" ref="O6:O16">M6+N6</f>
        <v>19664.47</v>
      </c>
      <c r="P6" s="53">
        <f t="shared" si="0"/>
        <v>38550.02190000001</v>
      </c>
    </row>
    <row r="7" spans="1:16" ht="25.5">
      <c r="A7" s="6" t="s">
        <v>9</v>
      </c>
      <c r="B7" s="66">
        <v>23101</v>
      </c>
      <c r="C7" s="19">
        <v>3640</v>
      </c>
      <c r="D7" s="102">
        <v>10046.4</v>
      </c>
      <c r="E7" s="19">
        <v>10070.08</v>
      </c>
      <c r="F7" s="102">
        <v>27793.420799999996</v>
      </c>
      <c r="G7" s="108">
        <v>1500</v>
      </c>
      <c r="H7" s="105">
        <v>4140</v>
      </c>
      <c r="I7" s="108">
        <v>1800</v>
      </c>
      <c r="J7" s="105">
        <v>4968</v>
      </c>
      <c r="K7" s="19">
        <f t="shared" si="1"/>
        <v>3300</v>
      </c>
      <c r="L7" s="102">
        <f t="shared" si="2"/>
        <v>9108</v>
      </c>
      <c r="M7" s="128">
        <f t="shared" si="3"/>
        <v>17010.08</v>
      </c>
      <c r="N7" s="50">
        <v>10993</v>
      </c>
      <c r="O7" s="51">
        <f t="shared" si="4"/>
        <v>28003.08</v>
      </c>
      <c r="P7" s="53">
        <f t="shared" si="0"/>
        <v>46947.820799999994</v>
      </c>
    </row>
    <row r="8" spans="1:16" ht="25.5">
      <c r="A8" s="6" t="s">
        <v>10</v>
      </c>
      <c r="B8" s="66">
        <v>23131</v>
      </c>
      <c r="C8" s="19">
        <v>5680</v>
      </c>
      <c r="D8" s="102">
        <v>21072.8</v>
      </c>
      <c r="E8" s="19">
        <v>13503.17</v>
      </c>
      <c r="F8" s="102">
        <v>50096.7607</v>
      </c>
      <c r="G8" s="108">
        <v>1300</v>
      </c>
      <c r="H8" s="105">
        <v>4823</v>
      </c>
      <c r="I8" s="108">
        <v>2800</v>
      </c>
      <c r="J8" s="105">
        <v>10388</v>
      </c>
      <c r="K8" s="19">
        <f t="shared" si="1"/>
        <v>4100</v>
      </c>
      <c r="L8" s="102">
        <f t="shared" si="2"/>
        <v>15211</v>
      </c>
      <c r="M8" s="128">
        <f t="shared" si="3"/>
        <v>23283.17</v>
      </c>
      <c r="N8" s="50">
        <v>11004</v>
      </c>
      <c r="O8" s="51">
        <f t="shared" si="4"/>
        <v>34287.17</v>
      </c>
      <c r="P8" s="53">
        <f t="shared" si="0"/>
        <v>86380.5607</v>
      </c>
    </row>
    <row r="9" spans="1:16" ht="25.5">
      <c r="A9" s="6" t="s">
        <v>11</v>
      </c>
      <c r="B9" s="66">
        <v>23160</v>
      </c>
      <c r="C9" s="19">
        <v>5280</v>
      </c>
      <c r="D9" s="102">
        <v>19324.8</v>
      </c>
      <c r="E9" s="19">
        <v>17847.71</v>
      </c>
      <c r="F9" s="102">
        <v>65322.6186</v>
      </c>
      <c r="G9" s="108">
        <v>1750</v>
      </c>
      <c r="H9" s="105">
        <v>6405</v>
      </c>
      <c r="I9" s="108">
        <v>2400</v>
      </c>
      <c r="J9" s="105">
        <v>8784</v>
      </c>
      <c r="K9" s="19">
        <f t="shared" si="1"/>
        <v>4150</v>
      </c>
      <c r="L9" s="102">
        <f t="shared" si="2"/>
        <v>15189</v>
      </c>
      <c r="M9" s="128">
        <f t="shared" si="3"/>
        <v>27277.71</v>
      </c>
      <c r="N9" s="50">
        <v>13195</v>
      </c>
      <c r="O9" s="51">
        <f t="shared" si="4"/>
        <v>40472.71</v>
      </c>
      <c r="P9" s="53">
        <f t="shared" si="0"/>
        <v>99836.4186</v>
      </c>
    </row>
    <row r="10" spans="1:16" ht="25.5">
      <c r="A10" s="6" t="s">
        <v>12</v>
      </c>
      <c r="B10" s="66">
        <v>23192</v>
      </c>
      <c r="C10" s="19">
        <v>4600</v>
      </c>
      <c r="D10" s="102">
        <v>17250</v>
      </c>
      <c r="E10" s="19">
        <v>20166.84</v>
      </c>
      <c r="F10" s="102">
        <v>75625.65</v>
      </c>
      <c r="G10" s="108">
        <v>1800</v>
      </c>
      <c r="H10" s="105">
        <v>6750</v>
      </c>
      <c r="I10" s="108">
        <v>1840</v>
      </c>
      <c r="J10" s="105">
        <v>6900</v>
      </c>
      <c r="K10" s="19">
        <f t="shared" si="1"/>
        <v>3640</v>
      </c>
      <c r="L10" s="102">
        <f t="shared" si="2"/>
        <v>13650</v>
      </c>
      <c r="M10" s="128">
        <f t="shared" si="3"/>
        <v>28406.84</v>
      </c>
      <c r="N10" s="50">
        <v>11047</v>
      </c>
      <c r="O10" s="51">
        <f t="shared" si="4"/>
        <v>39453.84</v>
      </c>
      <c r="P10" s="53">
        <f t="shared" si="0"/>
        <v>106525.65</v>
      </c>
    </row>
    <row r="11" spans="1:16" ht="25.5">
      <c r="A11" s="6" t="s">
        <v>13</v>
      </c>
      <c r="B11" s="66">
        <v>23223</v>
      </c>
      <c r="C11" s="19">
        <v>7412.000000000007</v>
      </c>
      <c r="D11" s="102">
        <v>28387.96000000003</v>
      </c>
      <c r="E11" s="19">
        <v>15611.48</v>
      </c>
      <c r="F11" s="102">
        <v>59791.9684</v>
      </c>
      <c r="G11" s="108">
        <v>1850</v>
      </c>
      <c r="H11" s="105">
        <v>7085.5</v>
      </c>
      <c r="I11" s="108">
        <v>1870</v>
      </c>
      <c r="J11" s="105">
        <v>7162</v>
      </c>
      <c r="K11" s="19">
        <f t="shared" si="1"/>
        <v>3720</v>
      </c>
      <c r="L11" s="102">
        <f t="shared" si="2"/>
        <v>14247.5</v>
      </c>
      <c r="M11" s="128">
        <f t="shared" si="3"/>
        <v>26743.480000000007</v>
      </c>
      <c r="N11" s="50">
        <v>11680</v>
      </c>
      <c r="O11" s="51">
        <f t="shared" si="4"/>
        <v>38423.48000000001</v>
      </c>
      <c r="P11" s="53">
        <f t="shared" si="0"/>
        <v>102427.42840000003</v>
      </c>
    </row>
    <row r="12" spans="1:16" ht="25.5">
      <c r="A12" s="6" t="s">
        <v>14</v>
      </c>
      <c r="B12" s="66">
        <v>23254</v>
      </c>
      <c r="C12" s="19">
        <v>1707.9999999999927</v>
      </c>
      <c r="D12" s="102">
        <v>6422.079999999973</v>
      </c>
      <c r="E12" s="19">
        <v>14971.47</v>
      </c>
      <c r="F12" s="102">
        <v>56292.727199999994</v>
      </c>
      <c r="G12" s="108">
        <v>1100</v>
      </c>
      <c r="H12" s="105">
        <v>4136</v>
      </c>
      <c r="I12" s="108">
        <v>1490</v>
      </c>
      <c r="J12" s="105">
        <v>5602.4</v>
      </c>
      <c r="K12" s="19">
        <f t="shared" si="1"/>
        <v>2590</v>
      </c>
      <c r="L12" s="102">
        <f t="shared" si="2"/>
        <v>9738.4</v>
      </c>
      <c r="M12" s="128">
        <f t="shared" si="3"/>
        <v>19269.469999999994</v>
      </c>
      <c r="N12" s="50">
        <v>8897</v>
      </c>
      <c r="O12" s="51">
        <f t="shared" si="4"/>
        <v>28166.469999999994</v>
      </c>
      <c r="P12" s="53">
        <f t="shared" si="0"/>
        <v>72453.20719999996</v>
      </c>
    </row>
    <row r="13" spans="1:16" ht="25.5">
      <c r="A13" s="6" t="s">
        <v>15</v>
      </c>
      <c r="B13" s="66">
        <v>23284</v>
      </c>
      <c r="C13" s="19">
        <v>4592.000000000007</v>
      </c>
      <c r="D13" s="102">
        <v>17541.440000000028</v>
      </c>
      <c r="E13" s="19">
        <v>15581.12</v>
      </c>
      <c r="F13" s="102">
        <v>59519.8784</v>
      </c>
      <c r="G13" s="108">
        <v>1505.0000000000182</v>
      </c>
      <c r="H13" s="105">
        <v>5749.1000000000695</v>
      </c>
      <c r="I13" s="108">
        <v>1860.0000000000364</v>
      </c>
      <c r="J13" s="105">
        <v>7105.200000000139</v>
      </c>
      <c r="K13" s="19">
        <f t="shared" si="1"/>
        <v>3365.0000000000546</v>
      </c>
      <c r="L13" s="102">
        <f t="shared" si="2"/>
        <v>12854.300000000208</v>
      </c>
      <c r="M13" s="128">
        <f t="shared" si="3"/>
        <v>23538.120000000064</v>
      </c>
      <c r="N13" s="50">
        <v>9569</v>
      </c>
      <c r="O13" s="51">
        <f t="shared" si="4"/>
        <v>33107.12000000007</v>
      </c>
      <c r="P13" s="53">
        <f t="shared" si="0"/>
        <v>89915.61840000024</v>
      </c>
    </row>
    <row r="14" spans="1:16" ht="25.5">
      <c r="A14" s="6" t="s">
        <v>16</v>
      </c>
      <c r="B14" s="66">
        <v>23314</v>
      </c>
      <c r="C14" s="19">
        <v>4047.9999999999927</v>
      </c>
      <c r="D14" s="102">
        <v>15260.959999999972</v>
      </c>
      <c r="E14" s="19">
        <v>12480.76</v>
      </c>
      <c r="F14" s="102">
        <v>47052.4652</v>
      </c>
      <c r="G14" s="108">
        <v>1094.9999999999818</v>
      </c>
      <c r="H14" s="105">
        <v>4128.149999999931</v>
      </c>
      <c r="I14" s="108">
        <v>1739.9999999999636</v>
      </c>
      <c r="J14" s="105">
        <v>6559.799999999863</v>
      </c>
      <c r="K14" s="19">
        <f t="shared" si="1"/>
        <v>2834.9999999999454</v>
      </c>
      <c r="L14" s="102">
        <f t="shared" si="2"/>
        <v>10687.949999999793</v>
      </c>
      <c r="M14" s="128">
        <f t="shared" si="3"/>
        <v>19363.75999999994</v>
      </c>
      <c r="N14" s="50">
        <v>8767</v>
      </c>
      <c r="O14" s="51">
        <f t="shared" si="4"/>
        <v>28130.75999999994</v>
      </c>
      <c r="P14" s="53">
        <f t="shared" si="0"/>
        <v>73001.37519999976</v>
      </c>
    </row>
    <row r="15" spans="1:16" ht="25.5">
      <c r="A15" s="6" t="s">
        <v>17</v>
      </c>
      <c r="B15" s="66">
        <v>23345</v>
      </c>
      <c r="C15" s="19">
        <v>3440</v>
      </c>
      <c r="D15" s="102">
        <v>12693.6</v>
      </c>
      <c r="E15" s="19">
        <v>9687.71</v>
      </c>
      <c r="F15" s="102">
        <v>35747.6499</v>
      </c>
      <c r="G15" s="108">
        <v>900</v>
      </c>
      <c r="H15" s="105">
        <v>3321</v>
      </c>
      <c r="I15" s="108">
        <v>1800</v>
      </c>
      <c r="J15" s="105">
        <v>6642</v>
      </c>
      <c r="K15" s="19">
        <f>G15+I15</f>
        <v>2700</v>
      </c>
      <c r="L15" s="102">
        <f>H15+J15</f>
        <v>9963</v>
      </c>
      <c r="M15" s="128">
        <f t="shared" si="3"/>
        <v>15827.71</v>
      </c>
      <c r="N15" s="50">
        <v>9693</v>
      </c>
      <c r="O15" s="51">
        <f t="shared" si="4"/>
        <v>25520.71</v>
      </c>
      <c r="P15" s="53">
        <f t="shared" si="0"/>
        <v>58404.249899999995</v>
      </c>
    </row>
    <row r="16" spans="1:16" ht="25.5">
      <c r="A16" s="6" t="s">
        <v>18</v>
      </c>
      <c r="B16" s="66">
        <v>23376</v>
      </c>
      <c r="C16" s="133">
        <v>3280</v>
      </c>
      <c r="D16" s="102">
        <v>12004.800000000001</v>
      </c>
      <c r="E16" s="19">
        <v>6089.52</v>
      </c>
      <c r="F16" s="102">
        <v>22287.643200000002</v>
      </c>
      <c r="G16" s="108">
        <v>400</v>
      </c>
      <c r="H16" s="105">
        <v>1464</v>
      </c>
      <c r="I16" s="109">
        <v>2000</v>
      </c>
      <c r="J16" s="106">
        <v>7320</v>
      </c>
      <c r="K16" s="19">
        <f>G16+I16</f>
        <v>2400</v>
      </c>
      <c r="L16" s="102">
        <f>H16+J16</f>
        <v>8784</v>
      </c>
      <c r="M16" s="128">
        <f t="shared" si="3"/>
        <v>11769.52</v>
      </c>
      <c r="N16" s="50">
        <v>9377</v>
      </c>
      <c r="O16" s="51">
        <f t="shared" si="4"/>
        <v>21146.52</v>
      </c>
      <c r="P16" s="53">
        <f t="shared" si="0"/>
        <v>43076.4432</v>
      </c>
    </row>
    <row r="17" spans="1:16" ht="26.25">
      <c r="A17" s="10" t="s">
        <v>3</v>
      </c>
      <c r="B17" s="10" t="s">
        <v>20</v>
      </c>
      <c r="C17" s="17">
        <f>SUM(C5:C16)</f>
        <v>49880</v>
      </c>
      <c r="D17" s="117">
        <f aca="true" t="shared" si="5" ref="D17:L17">SUM(D5:D16)</f>
        <v>183378.83999999997</v>
      </c>
      <c r="E17" s="17">
        <f t="shared" si="5"/>
        <v>147619.56999999998</v>
      </c>
      <c r="F17" s="117">
        <f t="shared" si="5"/>
        <v>543299.3891</v>
      </c>
      <c r="G17" s="118">
        <f>SUM(G5:G16)</f>
        <v>13700</v>
      </c>
      <c r="H17" s="118">
        <f>SUM(H5:H16)</f>
        <v>49886.75</v>
      </c>
      <c r="I17" s="118">
        <f>SUM(I5:I16)</f>
        <v>21600</v>
      </c>
      <c r="J17" s="118">
        <f>SUM(J5:J16)</f>
        <v>78971.4</v>
      </c>
      <c r="K17" s="17">
        <f t="shared" si="5"/>
        <v>35300</v>
      </c>
      <c r="L17" s="117">
        <f t="shared" si="5"/>
        <v>128858.15</v>
      </c>
      <c r="M17" s="129">
        <f>SUM(M5:M16)</f>
        <v>232799.56999999998</v>
      </c>
      <c r="N17" s="110">
        <f>SUM(N5:N16)</f>
        <v>123720</v>
      </c>
      <c r="O17" s="52">
        <f>SUM(O5:O16)</f>
        <v>356519.57000000007</v>
      </c>
      <c r="P17" s="54">
        <f>SUM(P5:P16)</f>
        <v>855536.3791000001</v>
      </c>
    </row>
    <row r="18" spans="1:16" ht="26.25">
      <c r="A18" s="11" t="s">
        <v>4</v>
      </c>
      <c r="B18" s="12" t="s">
        <v>20</v>
      </c>
      <c r="C18" s="17">
        <f>AVERAGE(C5:C16)</f>
        <v>4156.666666666667</v>
      </c>
      <c r="D18" s="117">
        <f aca="true" t="shared" si="6" ref="D18:L18">AVERAGE(D5:D16)</f>
        <v>15281.569999999998</v>
      </c>
      <c r="E18" s="17">
        <f t="shared" si="6"/>
        <v>12301.63083333333</v>
      </c>
      <c r="F18" s="117">
        <f t="shared" si="6"/>
        <v>45274.94909166667</v>
      </c>
      <c r="G18" s="118">
        <f>AVERAGE(G5:G16)</f>
        <v>1141.6666666666667</v>
      </c>
      <c r="H18" s="118">
        <f>AVERAGE(H5:H16)</f>
        <v>4157.229166666667</v>
      </c>
      <c r="I18" s="118">
        <f>AVERAGE(I5:I16)</f>
        <v>1800</v>
      </c>
      <c r="J18" s="118">
        <f>AVERAGE(J5:J16)</f>
        <v>6580.95</v>
      </c>
      <c r="K18" s="17">
        <f t="shared" si="6"/>
        <v>2941.6666666666665</v>
      </c>
      <c r="L18" s="117">
        <f t="shared" si="6"/>
        <v>10738.179166666667</v>
      </c>
      <c r="M18" s="129">
        <f>AVERAGE(M5:M16)</f>
        <v>19399.964166666665</v>
      </c>
      <c r="N18" s="110">
        <f>AVERAGE(N5:N16)</f>
        <v>10310</v>
      </c>
      <c r="O18" s="52">
        <f>AVERAGE(O5:O16)</f>
        <v>29709.964166666672</v>
      </c>
      <c r="P18" s="54">
        <f>AVERAGE(P5:P16)</f>
        <v>71294.69825833334</v>
      </c>
    </row>
    <row r="19" spans="1:16" ht="26.25">
      <c r="A19" s="21"/>
      <c r="B19" s="22"/>
      <c r="C19" s="23"/>
      <c r="D19" s="94"/>
      <c r="E19" s="23"/>
      <c r="F19" s="94"/>
      <c r="G19" s="94"/>
      <c r="H19" s="94"/>
      <c r="I19" s="23"/>
      <c r="J19" s="94"/>
      <c r="K19" s="24"/>
      <c r="L19" s="103"/>
      <c r="M19" s="55"/>
      <c r="N19" s="113"/>
      <c r="P19" s="121"/>
    </row>
    <row r="20" spans="1:16" ht="25.5">
      <c r="A20" s="7"/>
      <c r="B20" s="7"/>
      <c r="C20" s="99"/>
      <c r="D20" s="95"/>
      <c r="E20" s="99"/>
      <c r="F20" s="95"/>
      <c r="G20" s="95"/>
      <c r="H20" s="95"/>
      <c r="I20" s="99"/>
      <c r="J20" s="95"/>
      <c r="K20" s="8"/>
      <c r="L20" s="95"/>
      <c r="M20" s="130"/>
      <c r="N20" s="114"/>
      <c r="O20" s="4">
        <f>N17*3.66</f>
        <v>452815.2</v>
      </c>
      <c r="P20" s="122"/>
    </row>
    <row r="21" spans="1:16" ht="25.5">
      <c r="A21" s="7"/>
      <c r="B21" s="7"/>
      <c r="C21" s="99"/>
      <c r="D21" s="95"/>
      <c r="E21" s="99"/>
      <c r="F21" s="95"/>
      <c r="G21" s="95"/>
      <c r="H21" s="95"/>
      <c r="I21" s="99"/>
      <c r="J21" s="95"/>
      <c r="K21" s="8"/>
      <c r="L21" s="95"/>
      <c r="M21" s="130"/>
      <c r="N21" s="114"/>
      <c r="P21" s="122"/>
    </row>
    <row r="22" spans="1:16" ht="26.25">
      <c r="A22" s="2"/>
      <c r="B22" s="3"/>
      <c r="C22" s="99"/>
      <c r="D22" s="95"/>
      <c r="E22" s="99"/>
      <c r="F22" s="95"/>
      <c r="G22" s="95"/>
      <c r="H22" s="95"/>
      <c r="I22" s="99"/>
      <c r="J22" s="95"/>
      <c r="K22" s="8"/>
      <c r="L22" s="95"/>
      <c r="M22" s="130"/>
      <c r="N22" s="114"/>
      <c r="P22" s="122"/>
    </row>
    <row r="23" spans="1:16" ht="25.5">
      <c r="A23" s="7"/>
      <c r="B23" s="7"/>
      <c r="C23" s="100"/>
      <c r="D23" s="96"/>
      <c r="E23" s="100"/>
      <c r="F23" s="96"/>
      <c r="G23" s="96"/>
      <c r="H23" s="96"/>
      <c r="I23" s="100"/>
      <c r="J23" s="96"/>
      <c r="K23" s="7"/>
      <c r="L23" s="96"/>
      <c r="M23" s="131"/>
      <c r="N23" s="115"/>
      <c r="P23" s="12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0" zoomScalePageLayoutView="0" workbookViewId="0" topLeftCell="A7">
      <selection activeCell="L13" sqref="L13"/>
    </sheetView>
  </sheetViews>
  <sheetFormatPr defaultColWidth="9.140625" defaultRowHeight="12.75"/>
  <cols>
    <col min="1" max="1" width="13.00390625" style="4" customWidth="1"/>
    <col min="2" max="2" width="10.00390625" style="4" customWidth="1"/>
    <col min="3" max="3" width="16.7109375" style="4" customWidth="1"/>
    <col min="4" max="4" width="16.7109375" style="116" customWidth="1"/>
    <col min="5" max="5" width="16.7109375" style="60" customWidth="1"/>
    <col min="6" max="6" width="15.57421875" style="4" customWidth="1"/>
    <col min="7" max="7" width="17.28125" style="4" customWidth="1"/>
    <col min="8" max="9" width="9.140625" style="4" customWidth="1"/>
    <col min="10" max="10" width="12.57421875" style="4" bestFit="1" customWidth="1"/>
    <col min="11" max="11" width="9.140625" style="4" customWidth="1"/>
    <col min="12" max="12" width="14.28125" style="4" bestFit="1" customWidth="1"/>
    <col min="13" max="16384" width="9.140625" style="4" customWidth="1"/>
  </cols>
  <sheetData>
    <row r="1" ht="25.5">
      <c r="G1" s="13" t="s">
        <v>19</v>
      </c>
    </row>
    <row r="2" spans="1:7" ht="26.25">
      <c r="A2" s="14" t="s">
        <v>21</v>
      </c>
      <c r="B2" s="14"/>
      <c r="C2" s="14"/>
      <c r="D2" s="112"/>
      <c r="E2" s="61"/>
      <c r="F2" s="14"/>
      <c r="G2" s="14"/>
    </row>
    <row r="3" spans="1:7" ht="26.25">
      <c r="A3" s="2" t="s">
        <v>35</v>
      </c>
      <c r="B3" s="14"/>
      <c r="C3" s="14"/>
      <c r="D3" s="112"/>
      <c r="E3" s="61"/>
      <c r="F3" s="14"/>
      <c r="G3" s="14"/>
    </row>
    <row r="4" spans="1:7" s="1" customFormat="1" ht="105">
      <c r="A4" s="5" t="s">
        <v>5</v>
      </c>
      <c r="B4" s="5" t="s">
        <v>2</v>
      </c>
      <c r="C4" s="56" t="s">
        <v>28</v>
      </c>
      <c r="D4" s="57" t="s">
        <v>44</v>
      </c>
      <c r="E4" s="58" t="s">
        <v>29</v>
      </c>
      <c r="F4" s="65" t="s">
        <v>6</v>
      </c>
      <c r="G4" s="5" t="s">
        <v>1</v>
      </c>
    </row>
    <row r="5" spans="1:7" ht="25.5">
      <c r="A5" s="6" t="s">
        <v>7</v>
      </c>
      <c r="B5" s="15">
        <v>200</v>
      </c>
      <c r="C5" s="19">
        <f>'จดบันทึกไฟฟ้า-สนม.'!M5</f>
        <v>10084.24</v>
      </c>
      <c r="D5" s="50">
        <f>'จดบันทึกไฟฟ้า-สนม.'!N5</f>
        <v>10059</v>
      </c>
      <c r="E5" s="51">
        <f>C5+D5</f>
        <v>20143.239999999998</v>
      </c>
      <c r="F5" s="18">
        <f>'จดบันทึกไฟฟ้า-สนม.'!P5</f>
        <v>38017.5848</v>
      </c>
      <c r="G5" s="20">
        <f aca="true" t="shared" si="0" ref="G5:G15">E5/B5</f>
        <v>100.71619999999999</v>
      </c>
    </row>
    <row r="6" spans="1:7" ht="25.5">
      <c r="A6" s="6" t="s">
        <v>8</v>
      </c>
      <c r="B6" s="15">
        <v>200</v>
      </c>
      <c r="C6" s="19">
        <f>'จดบันทึกไฟฟ้า-สนม.'!M6</f>
        <v>10225.470000000001</v>
      </c>
      <c r="D6" s="50">
        <f>'จดบันทึกไฟฟ้า-สนม.'!N6</f>
        <v>9439</v>
      </c>
      <c r="E6" s="51">
        <f aca="true" t="shared" si="1" ref="E6:E15">C6+D6</f>
        <v>19664.47</v>
      </c>
      <c r="F6" s="18">
        <f>'จดบันทึกไฟฟ้า-สนม.'!P6</f>
        <v>38550.02190000001</v>
      </c>
      <c r="G6" s="20">
        <f t="shared" si="0"/>
        <v>98.32235</v>
      </c>
    </row>
    <row r="7" spans="1:7" ht="25.5">
      <c r="A7" s="6" t="s">
        <v>9</v>
      </c>
      <c r="B7" s="15">
        <v>200</v>
      </c>
      <c r="C7" s="19">
        <f>'จดบันทึกไฟฟ้า-สนม.'!M7</f>
        <v>17010.08</v>
      </c>
      <c r="D7" s="50">
        <f>'จดบันทึกไฟฟ้า-สนม.'!N7</f>
        <v>10993</v>
      </c>
      <c r="E7" s="51">
        <f t="shared" si="1"/>
        <v>28003.08</v>
      </c>
      <c r="F7" s="18">
        <f>'จดบันทึกไฟฟ้า-สนม.'!P7</f>
        <v>46947.820799999994</v>
      </c>
      <c r="G7" s="20">
        <f t="shared" si="0"/>
        <v>140.0154</v>
      </c>
    </row>
    <row r="8" spans="1:7" ht="25.5">
      <c r="A8" s="6" t="s">
        <v>10</v>
      </c>
      <c r="B8" s="15">
        <v>200</v>
      </c>
      <c r="C8" s="19">
        <f>'จดบันทึกไฟฟ้า-สนม.'!M8</f>
        <v>23283.17</v>
      </c>
      <c r="D8" s="50">
        <f>'จดบันทึกไฟฟ้า-สนม.'!N8</f>
        <v>11004</v>
      </c>
      <c r="E8" s="51">
        <f t="shared" si="1"/>
        <v>34287.17</v>
      </c>
      <c r="F8" s="18">
        <f>'จดบันทึกไฟฟ้า-สนม.'!P8</f>
        <v>86380.5607</v>
      </c>
      <c r="G8" s="20">
        <f t="shared" si="0"/>
        <v>171.43585</v>
      </c>
    </row>
    <row r="9" spans="1:7" ht="25.5">
      <c r="A9" s="6" t="s">
        <v>11</v>
      </c>
      <c r="B9" s="15">
        <v>200</v>
      </c>
      <c r="C9" s="19">
        <f>'จดบันทึกไฟฟ้า-สนม.'!M9</f>
        <v>27277.71</v>
      </c>
      <c r="D9" s="50">
        <f>'จดบันทึกไฟฟ้า-สนม.'!N9</f>
        <v>13195</v>
      </c>
      <c r="E9" s="51">
        <f t="shared" si="1"/>
        <v>40472.71</v>
      </c>
      <c r="F9" s="18">
        <f>'จดบันทึกไฟฟ้า-สนม.'!P9</f>
        <v>99836.4186</v>
      </c>
      <c r="G9" s="20">
        <f t="shared" si="0"/>
        <v>202.36355</v>
      </c>
    </row>
    <row r="10" spans="1:7" ht="25.5">
      <c r="A10" s="6" t="s">
        <v>12</v>
      </c>
      <c r="B10" s="15">
        <v>200</v>
      </c>
      <c r="C10" s="19">
        <f>'จดบันทึกไฟฟ้า-สนม.'!M10</f>
        <v>28406.84</v>
      </c>
      <c r="D10" s="50">
        <f>'จดบันทึกไฟฟ้า-สนม.'!N10</f>
        <v>11047</v>
      </c>
      <c r="E10" s="51">
        <f t="shared" si="1"/>
        <v>39453.84</v>
      </c>
      <c r="F10" s="18">
        <f>'จดบันทึกไฟฟ้า-สนม.'!P10</f>
        <v>106525.65</v>
      </c>
      <c r="G10" s="20">
        <f t="shared" si="0"/>
        <v>197.26919999999998</v>
      </c>
    </row>
    <row r="11" spans="1:7" ht="25.5">
      <c r="A11" s="6" t="s">
        <v>13</v>
      </c>
      <c r="B11" s="15">
        <v>200</v>
      </c>
      <c r="C11" s="19">
        <f>'จดบันทึกไฟฟ้า-สนม.'!M11</f>
        <v>26743.480000000007</v>
      </c>
      <c r="D11" s="50">
        <f>'จดบันทึกไฟฟ้า-สนม.'!N11</f>
        <v>11680</v>
      </c>
      <c r="E11" s="51">
        <f t="shared" si="1"/>
        <v>38423.48000000001</v>
      </c>
      <c r="F11" s="18">
        <f>'จดบันทึกไฟฟ้า-สนม.'!P11</f>
        <v>102427.42840000003</v>
      </c>
      <c r="G11" s="20">
        <f t="shared" si="0"/>
        <v>192.11740000000006</v>
      </c>
    </row>
    <row r="12" spans="1:7" ht="25.5">
      <c r="A12" s="6" t="s">
        <v>14</v>
      </c>
      <c r="B12" s="15">
        <v>200</v>
      </c>
      <c r="C12" s="19">
        <f>'จดบันทึกไฟฟ้า-สนม.'!M12</f>
        <v>19269.469999999994</v>
      </c>
      <c r="D12" s="50">
        <f>'จดบันทึกไฟฟ้า-สนม.'!N12</f>
        <v>8897</v>
      </c>
      <c r="E12" s="51">
        <f t="shared" si="1"/>
        <v>28166.469999999994</v>
      </c>
      <c r="F12" s="18">
        <f>'จดบันทึกไฟฟ้า-สนม.'!P12</f>
        <v>72453.20719999996</v>
      </c>
      <c r="G12" s="20">
        <f t="shared" si="0"/>
        <v>140.83234999999996</v>
      </c>
    </row>
    <row r="13" spans="1:7" ht="25.5">
      <c r="A13" s="6" t="s">
        <v>15</v>
      </c>
      <c r="B13" s="15">
        <v>200</v>
      </c>
      <c r="C13" s="19">
        <f>'จดบันทึกไฟฟ้า-สนม.'!M13</f>
        <v>23538.120000000064</v>
      </c>
      <c r="D13" s="50">
        <f>'จดบันทึกไฟฟ้า-สนม.'!N13</f>
        <v>9569</v>
      </c>
      <c r="E13" s="51">
        <f t="shared" si="1"/>
        <v>33107.12000000007</v>
      </c>
      <c r="F13" s="18">
        <f>'จดบันทึกไฟฟ้า-สนม.'!P13</f>
        <v>89915.61840000024</v>
      </c>
      <c r="G13" s="20">
        <f t="shared" si="0"/>
        <v>165.53560000000033</v>
      </c>
    </row>
    <row r="14" spans="1:7" ht="25.5">
      <c r="A14" s="6" t="s">
        <v>16</v>
      </c>
      <c r="B14" s="15">
        <v>200</v>
      </c>
      <c r="C14" s="19">
        <f>'จดบันทึกไฟฟ้า-สนม.'!M14</f>
        <v>19363.75999999994</v>
      </c>
      <c r="D14" s="50">
        <f>'จดบันทึกไฟฟ้า-สนม.'!N14</f>
        <v>8767</v>
      </c>
      <c r="E14" s="51">
        <f t="shared" si="1"/>
        <v>28130.75999999994</v>
      </c>
      <c r="F14" s="18">
        <f>'จดบันทึกไฟฟ้า-สนม.'!P14</f>
        <v>73001.37519999976</v>
      </c>
      <c r="G14" s="20">
        <f t="shared" si="0"/>
        <v>140.6537999999997</v>
      </c>
    </row>
    <row r="15" spans="1:12" ht="25.5">
      <c r="A15" s="6" t="s">
        <v>17</v>
      </c>
      <c r="B15" s="15">
        <v>200</v>
      </c>
      <c r="C15" s="19">
        <f>'จดบันทึกไฟฟ้า-สนม.'!M15</f>
        <v>15827.71</v>
      </c>
      <c r="D15" s="50">
        <f>'จดบันทึกไฟฟ้า-สนม.'!N15</f>
        <v>9693</v>
      </c>
      <c r="E15" s="51">
        <f t="shared" si="1"/>
        <v>25520.71</v>
      </c>
      <c r="F15" s="18">
        <f>'จดบันทึกไฟฟ้า-สนม.'!P15</f>
        <v>58404.249899999995</v>
      </c>
      <c r="G15" s="20">
        <f t="shared" si="0"/>
        <v>127.60355</v>
      </c>
      <c r="J15" s="134">
        <f>D17*J16</f>
        <v>454669.91550822894</v>
      </c>
      <c r="L15" s="134">
        <f>D17*3.79</f>
        <v>468898.8</v>
      </c>
    </row>
    <row r="16" spans="1:14" ht="25.5">
      <c r="A16" s="6" t="s">
        <v>18</v>
      </c>
      <c r="B16" s="15">
        <v>200</v>
      </c>
      <c r="C16" s="19">
        <f>'จดบันทึกไฟฟ้า-สนม.'!M16</f>
        <v>11769.52</v>
      </c>
      <c r="D16" s="50">
        <f>'จดบันทึกไฟฟ้า-สนม.'!N16</f>
        <v>9377</v>
      </c>
      <c r="E16" s="51">
        <f>C16+D16</f>
        <v>21146.52</v>
      </c>
      <c r="F16" s="18">
        <f>'จดบันทึกไฟฟ้า-สนม.'!P16</f>
        <v>43076.4432</v>
      </c>
      <c r="G16" s="20">
        <f>E16/B16</f>
        <v>105.7326</v>
      </c>
      <c r="J16" s="4">
        <f>F17/C17</f>
        <v>3.6749912343051157</v>
      </c>
      <c r="N16" s="4">
        <f>468898.8/D17</f>
        <v>3.79</v>
      </c>
    </row>
    <row r="17" spans="1:7" ht="26.25">
      <c r="A17" s="10" t="s">
        <v>3</v>
      </c>
      <c r="B17" s="25" t="s">
        <v>20</v>
      </c>
      <c r="C17" s="17">
        <f>SUM(C5:C16)</f>
        <v>232799.56999999998</v>
      </c>
      <c r="D17" s="110">
        <f>SUM(D5:D16)</f>
        <v>123720</v>
      </c>
      <c r="E17" s="52">
        <f>SUM(E5:E16)</f>
        <v>356519.57000000007</v>
      </c>
      <c r="F17" s="16">
        <f>SUM(F5:F16)</f>
        <v>855536.3791000001</v>
      </c>
      <c r="G17" s="26">
        <f>SUM(G5:G16)</f>
        <v>1782.59785</v>
      </c>
    </row>
    <row r="18" spans="1:12" ht="26.25">
      <c r="A18" s="11" t="s">
        <v>4</v>
      </c>
      <c r="B18" s="25">
        <f aca="true" t="shared" si="2" ref="B18:G18">AVERAGE(B5:B16)</f>
        <v>200</v>
      </c>
      <c r="C18" s="17">
        <f t="shared" si="2"/>
        <v>19399.964166666665</v>
      </c>
      <c r="D18" s="110">
        <f t="shared" si="2"/>
        <v>10310</v>
      </c>
      <c r="E18" s="52">
        <f t="shared" si="2"/>
        <v>29709.964166666672</v>
      </c>
      <c r="F18" s="16">
        <f t="shared" si="2"/>
        <v>71294.69825833334</v>
      </c>
      <c r="G18" s="26">
        <f t="shared" si="2"/>
        <v>148.54982083333334</v>
      </c>
      <c r="L18" s="135">
        <f>L15+F17</f>
        <v>1324435.1791</v>
      </c>
    </row>
    <row r="19" spans="1:7" ht="26.25">
      <c r="A19" s="21"/>
      <c r="B19" s="23"/>
      <c r="C19" s="24"/>
      <c r="D19" s="113"/>
      <c r="E19" s="62"/>
      <c r="F19" s="24"/>
      <c r="G19" s="24"/>
    </row>
    <row r="20" spans="1:7" ht="25.5">
      <c r="A20" s="7"/>
      <c r="B20" s="8"/>
      <c r="C20" s="8"/>
      <c r="D20" s="114"/>
      <c r="E20" s="63"/>
      <c r="F20" s="8"/>
      <c r="G20" s="8"/>
    </row>
    <row r="21" spans="1:7" ht="25.5">
      <c r="A21" s="7"/>
      <c r="B21" s="8"/>
      <c r="C21" s="8"/>
      <c r="D21" s="114"/>
      <c r="E21" s="63"/>
      <c r="F21" s="8"/>
      <c r="G21" s="8"/>
    </row>
    <row r="22" spans="1:7" ht="26.25">
      <c r="A22" s="2"/>
      <c r="B22" s="8"/>
      <c r="C22" s="8"/>
      <c r="D22" s="114"/>
      <c r="E22" s="63"/>
      <c r="F22" s="8"/>
      <c r="G22" s="8"/>
    </row>
    <row r="23" spans="1:7" ht="25.5">
      <c r="A23" s="7"/>
      <c r="B23" s="7"/>
      <c r="C23" s="7"/>
      <c r="D23" s="115"/>
      <c r="E23" s="64"/>
      <c r="F23" s="7"/>
      <c r="G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4">
      <pane ySplit="2460" topLeftCell="A13" activePane="bottomLeft" state="split"/>
      <selection pane="topLeft" activeCell="I4" sqref="I1:L16384"/>
      <selection pane="bottomLeft" activeCell="C18" sqref="C18:D18"/>
    </sheetView>
  </sheetViews>
  <sheetFormatPr defaultColWidth="9.140625" defaultRowHeight="21.75" customHeight="1"/>
  <cols>
    <col min="1" max="1" width="9.57421875" style="29" customWidth="1"/>
    <col min="2" max="2" width="13.57421875" style="29" customWidth="1"/>
    <col min="3" max="3" width="13.140625" style="29" customWidth="1"/>
    <col min="4" max="4" width="9.8515625" style="29" bestFit="1" customWidth="1"/>
    <col min="5" max="5" width="9.28125" style="29" customWidth="1"/>
    <col min="6" max="6" width="8.7109375" style="88" customWidth="1"/>
    <col min="7" max="8" width="14.28125" style="29" customWidth="1"/>
    <col min="9" max="9" width="9.28125" style="29" customWidth="1"/>
    <col min="10" max="10" width="12.7109375" style="29" hidden="1" customWidth="1"/>
    <col min="11" max="11" width="14.7109375" style="88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27"/>
      <c r="F1" s="78"/>
      <c r="G1" s="27"/>
      <c r="H1" s="28"/>
      <c r="I1" s="28" t="s">
        <v>19</v>
      </c>
      <c r="J1" s="27"/>
      <c r="K1" s="78"/>
    </row>
    <row r="2" spans="1:11" ht="21.75" customHeight="1">
      <c r="A2" s="30" t="s">
        <v>22</v>
      </c>
      <c r="B2" s="30"/>
      <c r="C2" s="30"/>
      <c r="D2" s="30"/>
      <c r="E2" s="30"/>
      <c r="F2" s="79"/>
      <c r="G2" s="30"/>
      <c r="H2" s="30"/>
      <c r="I2" s="30"/>
      <c r="J2" s="30"/>
      <c r="K2" s="79"/>
    </row>
    <row r="3" spans="1:11" ht="21.75" customHeight="1">
      <c r="A3" s="31"/>
      <c r="B3" s="32"/>
      <c r="C3" s="32"/>
      <c r="D3" s="32"/>
      <c r="E3" s="32"/>
      <c r="F3" s="80"/>
      <c r="G3" s="32"/>
      <c r="H3" s="32"/>
      <c r="I3" s="32"/>
      <c r="J3" s="32"/>
      <c r="K3" s="80"/>
    </row>
    <row r="4" spans="1:11" s="37" customFormat="1" ht="109.5" customHeight="1">
      <c r="A4" s="33" t="s">
        <v>5</v>
      </c>
      <c r="B4" s="34" t="s">
        <v>23</v>
      </c>
      <c r="C4" s="35" t="s">
        <v>24</v>
      </c>
      <c r="D4" s="36" t="s">
        <v>30</v>
      </c>
      <c r="E4" s="69" t="s">
        <v>31</v>
      </c>
      <c r="F4" s="81" t="s">
        <v>32</v>
      </c>
      <c r="G4" s="34" t="s">
        <v>26</v>
      </c>
      <c r="H4" s="35" t="s">
        <v>27</v>
      </c>
      <c r="I4" s="36" t="s">
        <v>25</v>
      </c>
      <c r="J4" s="74" t="s">
        <v>33</v>
      </c>
      <c r="K4" s="74" t="s">
        <v>34</v>
      </c>
    </row>
    <row r="5" spans="1:13" ht="25.5" customHeight="1">
      <c r="A5" s="75" t="s">
        <v>7</v>
      </c>
      <c r="B5" s="38">
        <f>'[1]ไฟฟ้า-สนม.'!F5</f>
        <v>17332.448999999997</v>
      </c>
      <c r="C5" s="39">
        <f>'ไฟฟ้า-สนม.'!E5</f>
        <v>20143.239999999998</v>
      </c>
      <c r="D5" s="40">
        <f aca="true" t="shared" si="0" ref="D5:D10">B5-(B5*10%)</f>
        <v>15599.204099999997</v>
      </c>
      <c r="E5" s="67">
        <f>(C5-B5)*100/B5</f>
        <v>16.21692929833517</v>
      </c>
      <c r="F5" s="82">
        <f>C5-B5</f>
        <v>2810.791000000001</v>
      </c>
      <c r="G5" s="38">
        <f>'[1]ไฟฟ้า-สนม.'!H5</f>
        <v>86.66224499999998</v>
      </c>
      <c r="H5" s="39">
        <f>'ไฟฟ้า-สนม.'!G5</f>
        <v>100.71619999999999</v>
      </c>
      <c r="I5" s="40">
        <f aca="true" t="shared" si="1" ref="I5:I17">G5-(G5*10%)</f>
        <v>77.99602049999999</v>
      </c>
      <c r="J5" s="89">
        <f aca="true" t="shared" si="2" ref="J5:J10">(H5-I5)*100/I5</f>
        <v>29.12992144259463</v>
      </c>
      <c r="K5" s="73">
        <f aca="true" t="shared" si="3" ref="K5:K10">H5-I5</f>
        <v>22.7201795</v>
      </c>
      <c r="M5" s="68"/>
    </row>
    <row r="6" spans="1:11" ht="25.5" customHeight="1">
      <c r="A6" s="75" t="s">
        <v>8</v>
      </c>
      <c r="B6" s="38">
        <f>'[1]ไฟฟ้า-สนม.'!F6</f>
        <v>17483.208</v>
      </c>
      <c r="C6" s="39">
        <f>'ไฟฟ้า-สนม.'!E6</f>
        <v>19664.47</v>
      </c>
      <c r="D6" s="40">
        <f t="shared" si="0"/>
        <v>15734.8872</v>
      </c>
      <c r="E6" s="67">
        <f>(C6-B6)*100/B6</f>
        <v>12.476325855071922</v>
      </c>
      <c r="F6" s="82">
        <f aca="true" t="shared" si="4" ref="F6:F17">C6-B6</f>
        <v>2181.2620000000024</v>
      </c>
      <c r="G6" s="38">
        <f>'[1]ไฟฟ้า-สนม.'!H6</f>
        <v>87.41604</v>
      </c>
      <c r="H6" s="39">
        <f>'ไฟฟ้า-สนม.'!G6</f>
        <v>98.32235</v>
      </c>
      <c r="I6" s="40">
        <f t="shared" si="1"/>
        <v>78.674436</v>
      </c>
      <c r="J6" s="89">
        <f t="shared" si="2"/>
        <v>24.97369539452434</v>
      </c>
      <c r="K6" s="73">
        <f t="shared" si="3"/>
        <v>19.647914</v>
      </c>
    </row>
    <row r="7" spans="1:11" ht="25.5" customHeight="1">
      <c r="A7" s="75" t="s">
        <v>9</v>
      </c>
      <c r="B7" s="38">
        <f>'[1]ไฟฟ้า-สนม.'!F7</f>
        <v>28317.249</v>
      </c>
      <c r="C7" s="39">
        <f>'ไฟฟ้า-สนม.'!E7</f>
        <v>28003.08</v>
      </c>
      <c r="D7" s="40">
        <f t="shared" si="0"/>
        <v>25485.5241</v>
      </c>
      <c r="E7" s="76">
        <f aca="true" t="shared" si="5" ref="E7:E17">(C7-B7)*100/B7</f>
        <v>-1.1094615864697805</v>
      </c>
      <c r="F7" s="83">
        <f t="shared" si="4"/>
        <v>-314.16899999999805</v>
      </c>
      <c r="G7" s="38">
        <f>'[1]ไฟฟ้า-สนม.'!H7</f>
        <v>141.586245</v>
      </c>
      <c r="H7" s="39">
        <f>'ไฟฟ้า-สนม.'!G7</f>
        <v>140.0154</v>
      </c>
      <c r="I7" s="40">
        <f t="shared" si="1"/>
        <v>127.42762049999999</v>
      </c>
      <c r="J7" s="89">
        <f t="shared" si="2"/>
        <v>9.878376015033579</v>
      </c>
      <c r="K7" s="73">
        <f t="shared" si="3"/>
        <v>12.58777950000001</v>
      </c>
    </row>
    <row r="8" spans="1:11" ht="25.5" customHeight="1">
      <c r="A8" s="75" t="s">
        <v>10</v>
      </c>
      <c r="B8" s="38">
        <f>'[1]ไฟฟ้า-สนม.'!F8</f>
        <v>33445.996999999996</v>
      </c>
      <c r="C8" s="39">
        <f>'ไฟฟ้า-สนม.'!E8</f>
        <v>34287.17</v>
      </c>
      <c r="D8" s="40">
        <f t="shared" si="0"/>
        <v>30101.397299999997</v>
      </c>
      <c r="E8" s="67">
        <f t="shared" si="5"/>
        <v>2.5150184639435404</v>
      </c>
      <c r="F8" s="82">
        <f t="shared" si="4"/>
        <v>841.1730000000025</v>
      </c>
      <c r="G8" s="38">
        <f>'[1]ไฟฟ้า-สนม.'!H8</f>
        <v>167.22998499999997</v>
      </c>
      <c r="H8" s="39">
        <f>'ไฟฟ้า-สนม.'!G8</f>
        <v>171.43585</v>
      </c>
      <c r="I8" s="40">
        <f t="shared" si="1"/>
        <v>150.50698649999998</v>
      </c>
      <c r="J8" s="89">
        <f t="shared" si="2"/>
        <v>13.905576071048376</v>
      </c>
      <c r="K8" s="73">
        <f t="shared" si="3"/>
        <v>20.928863500000006</v>
      </c>
    </row>
    <row r="9" spans="1:11" ht="25.5" customHeight="1">
      <c r="A9" s="75" t="s">
        <v>11</v>
      </c>
      <c r="B9" s="38">
        <f>'[1]ไฟฟ้า-สนม.'!F9</f>
        <v>40888.7</v>
      </c>
      <c r="C9" s="39">
        <f>'ไฟฟ้า-สนม.'!E9</f>
        <v>40472.71</v>
      </c>
      <c r="D9" s="40">
        <f t="shared" si="0"/>
        <v>36799.829999999994</v>
      </c>
      <c r="E9" s="76">
        <f t="shared" si="5"/>
        <v>-1.0173715476402967</v>
      </c>
      <c r="F9" s="83">
        <f t="shared" si="4"/>
        <v>-415.98999999999796</v>
      </c>
      <c r="G9" s="38">
        <f>'[1]ไฟฟ้า-สนม.'!H9</f>
        <v>204.44349999999997</v>
      </c>
      <c r="H9" s="39">
        <f>'ไฟฟ้า-สนม.'!G9</f>
        <v>202.36355</v>
      </c>
      <c r="I9" s="40">
        <f t="shared" si="1"/>
        <v>183.99915</v>
      </c>
      <c r="J9" s="89">
        <f t="shared" si="2"/>
        <v>9.980698280399675</v>
      </c>
      <c r="K9" s="73">
        <f t="shared" si="3"/>
        <v>18.364400000000018</v>
      </c>
    </row>
    <row r="10" spans="1:11" ht="25.5" customHeight="1">
      <c r="A10" s="75" t="s">
        <v>12</v>
      </c>
      <c r="B10" s="38">
        <f>'[1]ไฟฟ้า-สนม.'!F10</f>
        <v>38724.897</v>
      </c>
      <c r="C10" s="39">
        <f>'ไฟฟ้า-สนม.'!E10</f>
        <v>39453.84</v>
      </c>
      <c r="D10" s="40">
        <f t="shared" si="0"/>
        <v>34852.4073</v>
      </c>
      <c r="E10" s="67">
        <f t="shared" si="5"/>
        <v>1.88236265676833</v>
      </c>
      <c r="F10" s="82">
        <f t="shared" si="4"/>
        <v>728.9429999999993</v>
      </c>
      <c r="G10" s="38">
        <f>'[1]ไฟฟ้า-สนม.'!H10</f>
        <v>193.624485</v>
      </c>
      <c r="H10" s="39">
        <f>'ไฟฟ้า-สนม.'!G10</f>
        <v>197.26919999999998</v>
      </c>
      <c r="I10" s="40">
        <f t="shared" si="1"/>
        <v>174.2620365</v>
      </c>
      <c r="J10" s="89">
        <f t="shared" si="2"/>
        <v>13.202625174187029</v>
      </c>
      <c r="K10" s="73">
        <f t="shared" si="3"/>
        <v>23.00716349999999</v>
      </c>
    </row>
    <row r="11" spans="1:11" ht="25.5" customHeight="1">
      <c r="A11" s="75" t="s">
        <v>13</v>
      </c>
      <c r="B11" s="38">
        <f>'[1]ไฟฟ้า-สนม.'!F11</f>
        <v>35399.367</v>
      </c>
      <c r="C11" s="39">
        <f>'ไฟฟ้า-สนม.'!E11</f>
        <v>38423.48000000001</v>
      </c>
      <c r="D11" s="40">
        <f aca="true" t="shared" si="6" ref="D11:D17">B11-(B11*10%)</f>
        <v>31859.4303</v>
      </c>
      <c r="E11" s="67">
        <f t="shared" si="5"/>
        <v>8.542844848044917</v>
      </c>
      <c r="F11" s="82">
        <f t="shared" si="4"/>
        <v>3024.113000000012</v>
      </c>
      <c r="G11" s="38">
        <f>'[1]ไฟฟ้า-สนม.'!H11</f>
        <v>176.996835</v>
      </c>
      <c r="H11" s="39">
        <f>'ไฟฟ้า-สนม.'!G11</f>
        <v>192.11740000000006</v>
      </c>
      <c r="I11" s="40">
        <f aca="true" t="shared" si="7" ref="I11:I16">G11-(G11*10%)</f>
        <v>159.2971515</v>
      </c>
      <c r="J11" s="90">
        <f>(H11-I11)*100/I11</f>
        <v>20.60316094227212</v>
      </c>
      <c r="K11" s="77">
        <f>H11-I11</f>
        <v>32.82024850000005</v>
      </c>
    </row>
    <row r="12" spans="1:11" ht="25.5" customHeight="1">
      <c r="A12" s="75" t="s">
        <v>14</v>
      </c>
      <c r="B12" s="38">
        <f>'[1]ไฟฟ้า-สนม.'!F12</f>
        <v>31441.867</v>
      </c>
      <c r="C12" s="39">
        <f>'ไฟฟ้า-สนม.'!E12</f>
        <v>28166.469999999994</v>
      </c>
      <c r="D12" s="40">
        <f t="shared" si="6"/>
        <v>28297.6803</v>
      </c>
      <c r="E12" s="76">
        <f t="shared" si="5"/>
        <v>-10.41731077865066</v>
      </c>
      <c r="F12" s="83">
        <f t="shared" si="4"/>
        <v>-3275.3970000000045</v>
      </c>
      <c r="G12" s="38">
        <f>'[1]ไฟฟ้า-สนม.'!H12</f>
        <v>157.20933499999998</v>
      </c>
      <c r="H12" s="39">
        <f>'ไฟฟ้า-สนม.'!G12</f>
        <v>140.83234999999996</v>
      </c>
      <c r="I12" s="40">
        <f t="shared" si="7"/>
        <v>141.48840149999998</v>
      </c>
      <c r="J12" s="90">
        <f>(H12-I12)*100/I12</f>
        <v>-0.4636786429451732</v>
      </c>
      <c r="K12" s="77">
        <f>H12-I12</f>
        <v>-0.656051500000018</v>
      </c>
    </row>
    <row r="13" spans="1:11" ht="25.5" customHeight="1">
      <c r="A13" s="75" t="s">
        <v>15</v>
      </c>
      <c r="B13" s="38">
        <f>'[1]ไฟฟ้า-สนม.'!F13</f>
        <v>30905.692000000003</v>
      </c>
      <c r="C13" s="39">
        <f>'ไฟฟ้า-สนม.'!E13</f>
        <v>33107.12000000007</v>
      </c>
      <c r="D13" s="40">
        <f t="shared" si="6"/>
        <v>27815.1228</v>
      </c>
      <c r="E13" s="67">
        <f t="shared" si="5"/>
        <v>7.123050342959689</v>
      </c>
      <c r="F13" s="82">
        <f t="shared" si="4"/>
        <v>2201.4280000000654</v>
      </c>
      <c r="G13" s="38">
        <f>'[1]ไฟฟ้า-สนม.'!H13</f>
        <v>154.52846000000002</v>
      </c>
      <c r="H13" s="39">
        <f>'ไฟฟ้า-สนม.'!G13</f>
        <v>165.53560000000033</v>
      </c>
      <c r="I13" s="40">
        <f t="shared" si="7"/>
        <v>139.07561400000003</v>
      </c>
      <c r="J13" s="90">
        <f>(H13-I13)*100/I13</f>
        <v>19.025611492177408</v>
      </c>
      <c r="K13" s="77">
        <f>H13-I13</f>
        <v>26.4599860000003</v>
      </c>
    </row>
    <row r="14" spans="1:13" ht="25.5" customHeight="1">
      <c r="A14" s="75" t="s">
        <v>16</v>
      </c>
      <c r="B14" s="38">
        <f>'[1]ไฟฟ้า-สนม.'!F14</f>
        <v>31030.025</v>
      </c>
      <c r="C14" s="39">
        <f>'ไฟฟ้า-สนม.'!E14</f>
        <v>28130.75999999994</v>
      </c>
      <c r="D14" s="40">
        <f t="shared" si="6"/>
        <v>27927.0225</v>
      </c>
      <c r="E14" s="76">
        <f t="shared" si="5"/>
        <v>-9.343418189318445</v>
      </c>
      <c r="F14" s="83">
        <f t="shared" si="4"/>
        <v>-2899.2650000000613</v>
      </c>
      <c r="G14" s="38">
        <f>'[1]ไฟฟ้า-สนม.'!H14</f>
        <v>155.150125</v>
      </c>
      <c r="H14" s="39">
        <f>'ไฟฟ้า-สนม.'!G14</f>
        <v>140.6537999999997</v>
      </c>
      <c r="I14" s="40">
        <f t="shared" si="7"/>
        <v>139.6351125</v>
      </c>
      <c r="J14" s="89"/>
      <c r="K14" s="73"/>
      <c r="M14" s="68"/>
    </row>
    <row r="15" spans="1:11" ht="25.5" customHeight="1">
      <c r="A15" s="75" t="s">
        <v>17</v>
      </c>
      <c r="B15" s="38">
        <f>'[1]ไฟฟ้า-สนม.'!F15</f>
        <v>26458.39</v>
      </c>
      <c r="C15" s="39">
        <f>'ไฟฟ้า-สนม.'!E15</f>
        <v>25520.71</v>
      </c>
      <c r="D15" s="40">
        <f t="shared" si="6"/>
        <v>23812.551</v>
      </c>
      <c r="E15" s="76">
        <f t="shared" si="5"/>
        <v>-3.5439798113188306</v>
      </c>
      <c r="F15" s="82">
        <f t="shared" si="4"/>
        <v>-937.6800000000003</v>
      </c>
      <c r="G15" s="38">
        <f>'[1]ไฟฟ้า-สนม.'!H15</f>
        <v>132.29194999999999</v>
      </c>
      <c r="H15" s="39">
        <f>'ไฟฟ้า-สนม.'!G15</f>
        <v>127.60355</v>
      </c>
      <c r="I15" s="40">
        <f t="shared" si="7"/>
        <v>119.06275499999998</v>
      </c>
      <c r="J15" s="89"/>
      <c r="K15" s="73"/>
    </row>
    <row r="16" spans="1:11" ht="25.5" customHeight="1">
      <c r="A16" s="75" t="s">
        <v>18</v>
      </c>
      <c r="B16" s="38">
        <f>'[1]ไฟฟ้า-สนม.'!F16</f>
        <v>19581.143</v>
      </c>
      <c r="C16" s="39">
        <f>'ไฟฟ้า-สนม.'!E16</f>
        <v>21146.52</v>
      </c>
      <c r="D16" s="40">
        <f t="shared" si="6"/>
        <v>17623.0287</v>
      </c>
      <c r="E16" s="67">
        <f t="shared" si="5"/>
        <v>7.994308605988937</v>
      </c>
      <c r="F16" s="82">
        <f t="shared" si="4"/>
        <v>1565.3770000000004</v>
      </c>
      <c r="G16" s="38">
        <f>'[1]ไฟฟ้า-สนม.'!H16</f>
        <v>97.905715</v>
      </c>
      <c r="H16" s="39">
        <f>'ไฟฟ้า-สนม.'!G16</f>
        <v>105.7326</v>
      </c>
      <c r="I16" s="40">
        <f t="shared" si="7"/>
        <v>88.1151435</v>
      </c>
      <c r="J16" s="89"/>
      <c r="K16" s="73"/>
    </row>
    <row r="17" spans="1:11" ht="25.5" customHeight="1">
      <c r="A17" s="41" t="s">
        <v>3</v>
      </c>
      <c r="B17" s="44">
        <f>SUM(B5:B16)</f>
        <v>351008.984</v>
      </c>
      <c r="C17" s="39">
        <f>SUM(C5:C16)</f>
        <v>356519.57000000007</v>
      </c>
      <c r="D17" s="40">
        <f t="shared" si="6"/>
        <v>315908.0856</v>
      </c>
      <c r="E17" s="67">
        <f t="shared" si="5"/>
        <v>1.5699273383840422</v>
      </c>
      <c r="F17" s="82">
        <f t="shared" si="4"/>
        <v>5510.586000000068</v>
      </c>
      <c r="G17" s="44">
        <f>SUM(G5:G16)</f>
        <v>1755.0449199999998</v>
      </c>
      <c r="H17" s="42">
        <f>SUM(H5:H16)</f>
        <v>1782.59785</v>
      </c>
      <c r="I17" s="40">
        <f t="shared" si="1"/>
        <v>1579.5404279999998</v>
      </c>
      <c r="J17" s="89">
        <f>(H17-I17)*100/I17</f>
        <v>12.855474820426712</v>
      </c>
      <c r="K17" s="73">
        <f>H17-I17</f>
        <v>203.05742200000032</v>
      </c>
    </row>
    <row r="18" spans="1:11" ht="25.5" customHeight="1">
      <c r="A18" s="137" t="s">
        <v>49</v>
      </c>
      <c r="B18" s="138"/>
      <c r="C18" s="42">
        <f>(C17/B17)*100-100</f>
        <v>1.5699273383840335</v>
      </c>
      <c r="D18" s="136" t="s">
        <v>50</v>
      </c>
      <c r="E18" s="70"/>
      <c r="F18" s="84"/>
      <c r="G18" s="44"/>
      <c r="H18" s="42"/>
      <c r="I18" s="43"/>
      <c r="J18" s="91" t="s">
        <v>20</v>
      </c>
      <c r="K18" s="72" t="s">
        <v>20</v>
      </c>
    </row>
    <row r="19" spans="1:11" ht="25.5" customHeight="1">
      <c r="A19" s="45"/>
      <c r="B19" s="46"/>
      <c r="C19" s="47"/>
      <c r="D19" s="47"/>
      <c r="E19" s="71"/>
      <c r="F19" s="85"/>
      <c r="G19" s="47"/>
      <c r="H19" s="47"/>
      <c r="I19" s="47"/>
      <c r="J19" s="71"/>
      <c r="K19" s="85"/>
    </row>
    <row r="20" spans="1:11" ht="25.5" customHeight="1">
      <c r="A20" s="48"/>
      <c r="B20" s="49"/>
      <c r="C20" s="49"/>
      <c r="D20" s="49"/>
      <c r="E20" s="49"/>
      <c r="F20" s="86"/>
      <c r="G20" s="49"/>
      <c r="H20" s="48"/>
      <c r="I20" s="49"/>
      <c r="J20" s="49"/>
      <c r="K20" s="86"/>
    </row>
    <row r="21" spans="1:11" ht="25.5" customHeight="1">
      <c r="A21" s="48"/>
      <c r="B21" s="49"/>
      <c r="C21" s="49"/>
      <c r="D21" s="49"/>
      <c r="E21" s="49"/>
      <c r="F21" s="86"/>
      <c r="G21" s="49"/>
      <c r="H21" s="48"/>
      <c r="I21" s="49"/>
      <c r="J21" s="49"/>
      <c r="K21" s="86"/>
    </row>
    <row r="22" spans="1:11" ht="25.5" customHeight="1">
      <c r="A22" s="48"/>
      <c r="B22" s="49"/>
      <c r="C22" s="49"/>
      <c r="D22" s="49"/>
      <c r="E22" s="49"/>
      <c r="F22" s="86"/>
      <c r="G22" s="49"/>
      <c r="H22" s="48"/>
      <c r="I22" s="49"/>
      <c r="J22" s="49"/>
      <c r="K22" s="86"/>
    </row>
    <row r="23" spans="1:11" ht="25.5" customHeight="1">
      <c r="A23" s="48"/>
      <c r="B23" s="49"/>
      <c r="C23" s="49"/>
      <c r="D23" s="49"/>
      <c r="E23" s="49"/>
      <c r="F23" s="86"/>
      <c r="G23" s="49"/>
      <c r="H23" s="48"/>
      <c r="I23" s="49"/>
      <c r="J23" s="49"/>
      <c r="K23" s="86"/>
    </row>
    <row r="24" spans="1:11" ht="25.5" customHeight="1">
      <c r="A24" s="48"/>
      <c r="B24" s="49"/>
      <c r="C24" s="49"/>
      <c r="D24" s="49"/>
      <c r="E24" s="49"/>
      <c r="F24" s="86"/>
      <c r="G24" s="49"/>
      <c r="H24" s="48"/>
      <c r="I24" s="49"/>
      <c r="J24" s="49"/>
      <c r="K24" s="86"/>
    </row>
    <row r="25" spans="1:11" ht="25.5" customHeight="1">
      <c r="A25" s="48"/>
      <c r="B25" s="49"/>
      <c r="C25" s="49"/>
      <c r="D25" s="49"/>
      <c r="E25" s="49"/>
      <c r="F25" s="86"/>
      <c r="G25" s="49"/>
      <c r="H25" s="48"/>
      <c r="I25" s="49"/>
      <c r="J25" s="49"/>
      <c r="K25" s="86"/>
    </row>
    <row r="26" spans="1:11" ht="25.5" customHeight="1">
      <c r="A26" s="48"/>
      <c r="B26" s="49"/>
      <c r="C26" s="49"/>
      <c r="D26" s="49"/>
      <c r="E26" s="49"/>
      <c r="F26" s="86"/>
      <c r="G26" s="49"/>
      <c r="H26" s="48"/>
      <c r="I26" s="49"/>
      <c r="J26" s="49"/>
      <c r="K26" s="86"/>
    </row>
    <row r="27" spans="1:11" ht="25.5" customHeight="1">
      <c r="A27" s="48"/>
      <c r="B27" s="49"/>
      <c r="C27" s="49"/>
      <c r="D27" s="49"/>
      <c r="E27" s="49"/>
      <c r="F27" s="86"/>
      <c r="G27" s="49"/>
      <c r="H27" s="48"/>
      <c r="I27" s="49"/>
      <c r="J27" s="49"/>
      <c r="K27" s="86"/>
    </row>
    <row r="28" spans="1:11" ht="25.5" customHeight="1">
      <c r="A28" s="48"/>
      <c r="B28" s="49"/>
      <c r="C28" s="49"/>
      <c r="D28" s="49"/>
      <c r="E28" s="49"/>
      <c r="F28" s="86"/>
      <c r="G28" s="49"/>
      <c r="H28" s="48"/>
      <c r="I28" s="49"/>
      <c r="J28" s="49"/>
      <c r="K28" s="86"/>
    </row>
    <row r="29" spans="1:11" ht="25.5" customHeight="1">
      <c r="A29" s="48"/>
      <c r="B29" s="49"/>
      <c r="C29" s="49"/>
      <c r="D29" s="49"/>
      <c r="E29" s="49"/>
      <c r="F29" s="86"/>
      <c r="G29" s="49"/>
      <c r="H29" s="48"/>
      <c r="I29" s="49"/>
      <c r="J29" s="49"/>
      <c r="K29" s="86"/>
    </row>
    <row r="30" spans="1:11" ht="25.5" customHeight="1">
      <c r="A30" s="32"/>
      <c r="B30" s="49"/>
      <c r="C30" s="49"/>
      <c r="D30" s="49"/>
      <c r="E30" s="49"/>
      <c r="F30" s="86"/>
      <c r="G30" s="49"/>
      <c r="H30" s="48"/>
      <c r="I30" s="49"/>
      <c r="J30" s="49"/>
      <c r="K30" s="86"/>
    </row>
    <row r="31" spans="1:11" ht="25.5" customHeight="1">
      <c r="A31" s="48"/>
      <c r="B31" s="48"/>
      <c r="C31" s="48"/>
      <c r="D31" s="48"/>
      <c r="E31" s="48"/>
      <c r="F31" s="87"/>
      <c r="G31" s="48"/>
      <c r="H31" s="48"/>
      <c r="I31" s="48"/>
      <c r="J31" s="48"/>
      <c r="K31" s="87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1">
    <mergeCell ref="A18:B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2022-01-06T03:48:50Z</cp:lastPrinted>
  <dcterms:created xsi:type="dcterms:W3CDTF">2011-12-16T04:29:53Z</dcterms:created>
  <dcterms:modified xsi:type="dcterms:W3CDTF">2022-01-18T19:45:00Z</dcterms:modified>
  <cp:category/>
  <cp:version/>
  <cp:contentType/>
  <cp:contentStatus/>
</cp:coreProperties>
</file>