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D:\Developer\OneDrive - Maejo university\Developer\2566\greenoffice\"/>
    </mc:Choice>
  </mc:AlternateContent>
  <xr:revisionPtr revIDLastSave="0" documentId="8_{4F5D1838-9730-4E58-9FED-87288AD2FC4A}" xr6:coauthVersionLast="36" xr6:coauthVersionMax="36" xr10:uidLastSave="{00000000-0000-0000-0000-000000000000}"/>
  <bookViews>
    <workbookView xWindow="0" yWindow="0" windowWidth="24000" windowHeight="8175" firstSheet="1" activeTab="10" xr2:uid="{00000000-000D-0000-FFFF-FFFF00000000}"/>
  </bookViews>
  <sheets>
    <sheet name="กราฟ 64-65" sheetId="15" r:id="rId1"/>
    <sheet name="ตค 64- กย 65" sheetId="1" r:id="rId2"/>
    <sheet name="ตค 65-กย 66" sheetId="16" r:id="rId3"/>
    <sheet name="รายปี 66" sheetId="2" r:id="rId4"/>
    <sheet name="มกรา" sheetId="3" r:id="rId5"/>
    <sheet name="กพ" sheetId="4" r:id="rId6"/>
    <sheet name="มีค" sheetId="5" r:id="rId7"/>
    <sheet name="เมษา" sheetId="6" r:id="rId8"/>
    <sheet name="พค" sheetId="7" r:id="rId9"/>
    <sheet name="มิย" sheetId="8" r:id="rId10"/>
    <sheet name="กค" sheetId="9" r:id="rId11"/>
    <sheet name="สค" sheetId="10" r:id="rId12"/>
    <sheet name="กย" sheetId="11" r:id="rId13"/>
    <sheet name="ตค" sheetId="12" r:id="rId14"/>
    <sheet name="พย" sheetId="13" r:id="rId15"/>
    <sheet name="ธค" sheetId="14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2" i="9" l="1"/>
  <c r="AG22" i="9"/>
  <c r="AJ21" i="9"/>
  <c r="AG21" i="9"/>
  <c r="AJ20" i="9"/>
  <c r="AG20" i="9"/>
  <c r="AJ19" i="9"/>
  <c r="AG19" i="9"/>
  <c r="AJ17" i="9"/>
  <c r="AG17" i="9"/>
  <c r="AJ16" i="9"/>
  <c r="AG16" i="9"/>
  <c r="AB15" i="9"/>
  <c r="AG15" i="9" s="1"/>
  <c r="AJ14" i="9"/>
  <c r="AG14" i="9"/>
  <c r="AJ12" i="9"/>
  <c r="AG12" i="9"/>
  <c r="AJ11" i="9"/>
  <c r="AG11" i="9"/>
  <c r="AB10" i="9"/>
  <c r="AA10" i="9"/>
  <c r="Z10" i="9"/>
  <c r="Y10" i="9"/>
  <c r="V10" i="9"/>
  <c r="U10" i="9"/>
  <c r="T10" i="9"/>
  <c r="S10" i="9"/>
  <c r="R10" i="9"/>
  <c r="O10" i="9"/>
  <c r="N10" i="9"/>
  <c r="M10" i="9"/>
  <c r="L10" i="9"/>
  <c r="K10" i="9"/>
  <c r="H10" i="9"/>
  <c r="G10" i="9"/>
  <c r="F10" i="9"/>
  <c r="AJ10" i="9" s="1"/>
  <c r="E10" i="9"/>
  <c r="D10" i="9"/>
  <c r="AG10" i="9" s="1"/>
  <c r="AB8" i="9"/>
  <c r="AA8" i="9"/>
  <c r="Z8" i="9"/>
  <c r="Y8" i="9"/>
  <c r="V8" i="9"/>
  <c r="U8" i="9"/>
  <c r="T8" i="9"/>
  <c r="S8" i="9"/>
  <c r="R8" i="9"/>
  <c r="O8" i="9"/>
  <c r="N8" i="9"/>
  <c r="M8" i="9"/>
  <c r="AJ8" i="9" s="1"/>
  <c r="AJ15" i="9" l="1"/>
  <c r="AG8" i="9"/>
  <c r="AG8" i="8"/>
  <c r="J24" i="16"/>
  <c r="J23" i="16"/>
  <c r="J22" i="16"/>
  <c r="J21" i="16"/>
  <c r="J18" i="16"/>
  <c r="J17" i="16"/>
  <c r="J16" i="16"/>
  <c r="J15" i="16"/>
  <c r="J12" i="16"/>
  <c r="J11" i="16"/>
  <c r="J10" i="16"/>
  <c r="G24" i="2"/>
  <c r="G23" i="2"/>
  <c r="G22" i="2"/>
  <c r="G21" i="2"/>
  <c r="G18" i="2"/>
  <c r="G17" i="2"/>
  <c r="G16" i="2"/>
  <c r="G15" i="2"/>
  <c r="G12" i="2"/>
  <c r="G11" i="2"/>
  <c r="G10" i="2"/>
  <c r="AG20" i="8"/>
  <c r="AG21" i="8"/>
  <c r="AG22" i="8"/>
  <c r="AG19" i="8"/>
  <c r="AG15" i="8"/>
  <c r="AG16" i="8"/>
  <c r="AG17" i="8"/>
  <c r="AG14" i="8"/>
  <c r="AG11" i="8"/>
  <c r="AG12" i="8"/>
  <c r="AG10" i="8"/>
  <c r="I24" i="16"/>
  <c r="I23" i="16"/>
  <c r="I22" i="16"/>
  <c r="I21" i="16"/>
  <c r="I18" i="16"/>
  <c r="I17" i="16"/>
  <c r="I16" i="16"/>
  <c r="I15" i="16"/>
  <c r="I12" i="16"/>
  <c r="I11" i="16"/>
  <c r="I10" i="16"/>
  <c r="I8" i="16"/>
  <c r="F24" i="2"/>
  <c r="F23" i="2"/>
  <c r="F22" i="2"/>
  <c r="F21" i="2"/>
  <c r="F18" i="2"/>
  <c r="F17" i="2"/>
  <c r="F16" i="2"/>
  <c r="F15" i="2"/>
  <c r="F12" i="2"/>
  <c r="F11" i="2"/>
  <c r="F10" i="2"/>
  <c r="F8" i="2"/>
  <c r="AG20" i="7"/>
  <c r="AG21" i="7"/>
  <c r="AG22" i="7"/>
  <c r="AG19" i="7"/>
  <c r="AG15" i="7"/>
  <c r="AG16" i="7"/>
  <c r="AG17" i="7"/>
  <c r="AG14" i="7"/>
  <c r="AG11" i="7"/>
  <c r="AG12" i="7"/>
  <c r="AG10" i="7"/>
  <c r="AG8" i="7"/>
  <c r="E24" i="2"/>
  <c r="E23" i="2"/>
  <c r="E22" i="2"/>
  <c r="E21" i="2"/>
  <c r="E18" i="2"/>
  <c r="E17" i="2"/>
  <c r="E16" i="2"/>
  <c r="E15" i="2"/>
  <c r="E12" i="2"/>
  <c r="E11" i="2"/>
  <c r="E10" i="2"/>
  <c r="E8" i="2"/>
  <c r="H24" i="16"/>
  <c r="H23" i="16"/>
  <c r="H22" i="16"/>
  <c r="H21" i="16"/>
  <c r="H18" i="16"/>
  <c r="H17" i="16"/>
  <c r="H16" i="16"/>
  <c r="H15" i="16"/>
  <c r="H12" i="16"/>
  <c r="H11" i="16"/>
  <c r="H10" i="16"/>
  <c r="H8" i="16"/>
  <c r="AG20" i="6"/>
  <c r="AG21" i="6"/>
  <c r="AG22" i="6"/>
  <c r="AG19" i="6"/>
  <c r="AG15" i="6"/>
  <c r="AG16" i="6"/>
  <c r="AG17" i="6"/>
  <c r="AG14" i="6"/>
  <c r="AG11" i="6"/>
  <c r="AG12" i="6"/>
  <c r="AG10" i="6"/>
  <c r="AG8" i="6"/>
  <c r="C26" i="16"/>
  <c r="B26" i="16"/>
  <c r="G10" i="16"/>
  <c r="G8" i="16"/>
  <c r="D10" i="2"/>
  <c r="D8" i="2"/>
  <c r="AG20" i="5"/>
  <c r="AG21" i="5"/>
  <c r="AG22" i="5"/>
  <c r="AG19" i="5"/>
  <c r="AG15" i="5"/>
  <c r="AG16" i="5"/>
  <c r="AG17" i="5"/>
  <c r="AG14" i="5"/>
  <c r="AG11" i="5"/>
  <c r="AG12" i="5"/>
  <c r="AG10" i="5"/>
  <c r="AG8" i="5"/>
  <c r="F24" i="16"/>
  <c r="F23" i="16"/>
  <c r="F22" i="16"/>
  <c r="F21" i="16"/>
  <c r="F18" i="16"/>
  <c r="F17" i="16"/>
  <c r="F16" i="16"/>
  <c r="F15" i="16"/>
  <c r="F12" i="16"/>
  <c r="F11" i="16"/>
  <c r="F10" i="16"/>
  <c r="F8" i="16"/>
  <c r="E8" i="16"/>
  <c r="C24" i="2"/>
  <c r="C23" i="2"/>
  <c r="C22" i="2"/>
  <c r="C21" i="2"/>
  <c r="C18" i="2"/>
  <c r="C17" i="2"/>
  <c r="C16" i="2"/>
  <c r="C15" i="2"/>
  <c r="C12" i="2"/>
  <c r="C11" i="2"/>
  <c r="C10" i="2"/>
  <c r="C8" i="2"/>
  <c r="E24" i="16"/>
  <c r="E23" i="16"/>
  <c r="E22" i="16"/>
  <c r="E21" i="16"/>
  <c r="E10" i="16"/>
  <c r="AG20" i="3"/>
  <c r="AG21" i="3"/>
  <c r="AG22" i="3"/>
  <c r="AG19" i="3"/>
  <c r="AG15" i="3"/>
  <c r="E16" i="16" s="1"/>
  <c r="AG16" i="3"/>
  <c r="E17" i="16" s="1"/>
  <c r="AG17" i="3"/>
  <c r="E18" i="16" s="1"/>
  <c r="AG14" i="3"/>
  <c r="E15" i="16" s="1"/>
  <c r="AG11" i="3"/>
  <c r="E11" i="16" s="1"/>
  <c r="AG12" i="3"/>
  <c r="E12" i="16" s="1"/>
  <c r="AG10" i="3"/>
  <c r="AG8" i="3"/>
  <c r="B24" i="2"/>
  <c r="B23" i="2"/>
  <c r="B22" i="2"/>
  <c r="B10" i="2"/>
  <c r="B8" i="2"/>
  <c r="AF10" i="3"/>
  <c r="AE10" i="3"/>
  <c r="AB10" i="3"/>
  <c r="AA10" i="3"/>
  <c r="Z10" i="3"/>
  <c r="Y10" i="3"/>
  <c r="X10" i="3"/>
  <c r="U10" i="3"/>
  <c r="T10" i="3"/>
  <c r="S10" i="3"/>
  <c r="R10" i="3"/>
  <c r="Q10" i="3"/>
  <c r="N10" i="3"/>
  <c r="M10" i="3"/>
  <c r="L10" i="3"/>
  <c r="K10" i="3"/>
  <c r="J10" i="3"/>
  <c r="G10" i="3"/>
  <c r="F10" i="3"/>
  <c r="E10" i="3"/>
  <c r="D10" i="3"/>
  <c r="AJ10" i="11"/>
  <c r="AJ8" i="11"/>
  <c r="D25" i="16"/>
  <c r="M13" i="2"/>
  <c r="D13" i="16"/>
  <c r="AJ8" i="14"/>
  <c r="M25" i="16"/>
  <c r="L25" i="16"/>
  <c r="K25" i="16"/>
  <c r="J25" i="16"/>
  <c r="I25" i="16"/>
  <c r="H25" i="16"/>
  <c r="C25" i="16"/>
  <c r="B25" i="16"/>
  <c r="M19" i="16"/>
  <c r="L19" i="16"/>
  <c r="K19" i="16"/>
  <c r="J19" i="16"/>
  <c r="I19" i="16"/>
  <c r="H19" i="16"/>
  <c r="D19" i="16"/>
  <c r="C19" i="16"/>
  <c r="B19" i="16"/>
  <c r="K13" i="16"/>
  <c r="H13" i="16"/>
  <c r="C13" i="16"/>
  <c r="I13" i="16"/>
  <c r="L13" i="16"/>
  <c r="M13" i="16"/>
  <c r="J13" i="16"/>
  <c r="B13" i="16"/>
  <c r="N6" i="15"/>
  <c r="C25" i="2"/>
  <c r="E25" i="2"/>
  <c r="F25" i="2"/>
  <c r="G25" i="2"/>
  <c r="H25" i="2"/>
  <c r="I25" i="2"/>
  <c r="J25" i="2"/>
  <c r="K25" i="2"/>
  <c r="L25" i="2"/>
  <c r="M25" i="2"/>
  <c r="C19" i="2"/>
  <c r="E19" i="2"/>
  <c r="F19" i="2"/>
  <c r="G19" i="2"/>
  <c r="H19" i="2"/>
  <c r="I19" i="2"/>
  <c r="J19" i="2"/>
  <c r="K19" i="2"/>
  <c r="L19" i="2"/>
  <c r="M19" i="2"/>
  <c r="L13" i="2"/>
  <c r="K13" i="2"/>
  <c r="I13" i="2"/>
  <c r="H13" i="2"/>
  <c r="F13" i="2"/>
  <c r="E13" i="2"/>
  <c r="C13" i="2"/>
  <c r="B24" i="1"/>
  <c r="B23" i="1"/>
  <c r="B22" i="1"/>
  <c r="B21" i="1"/>
  <c r="B18" i="1"/>
  <c r="B17" i="1"/>
  <c r="B16" i="1"/>
  <c r="B15" i="1"/>
  <c r="B12" i="1"/>
  <c r="B11" i="1"/>
  <c r="B10" i="1"/>
  <c r="B8" i="1"/>
  <c r="C8" i="1"/>
  <c r="C3" i="15" s="1"/>
  <c r="C24" i="1"/>
  <c r="C23" i="1"/>
  <c r="C22" i="1"/>
  <c r="C21" i="1"/>
  <c r="C18" i="1"/>
  <c r="C17" i="1"/>
  <c r="C16" i="1"/>
  <c r="C15" i="1"/>
  <c r="C12" i="1"/>
  <c r="C11" i="1"/>
  <c r="C10" i="1"/>
  <c r="D24" i="1"/>
  <c r="D23" i="1"/>
  <c r="D22" i="1"/>
  <c r="D21" i="1"/>
  <c r="D18" i="1"/>
  <c r="D17" i="1"/>
  <c r="D16" i="1"/>
  <c r="D15" i="1"/>
  <c r="D12" i="1"/>
  <c r="D11" i="1"/>
  <c r="D10" i="1"/>
  <c r="D8" i="1"/>
  <c r="D3" i="15" s="1"/>
  <c r="L24" i="1"/>
  <c r="I24" i="1"/>
  <c r="H24" i="1"/>
  <c r="M23" i="1"/>
  <c r="L23" i="1"/>
  <c r="K23" i="1"/>
  <c r="J23" i="1"/>
  <c r="I23" i="1"/>
  <c r="L22" i="1"/>
  <c r="H22" i="1"/>
  <c r="M21" i="1"/>
  <c r="K21" i="1"/>
  <c r="M18" i="1"/>
  <c r="J18" i="1"/>
  <c r="J16" i="1"/>
  <c r="L12" i="1"/>
  <c r="K12" i="1"/>
  <c r="J12" i="1"/>
  <c r="K11" i="1"/>
  <c r="M10" i="1"/>
  <c r="L10" i="1"/>
  <c r="L13" i="1" s="1"/>
  <c r="L4" i="15" s="1"/>
  <c r="M8" i="1"/>
  <c r="M3" i="15" s="1"/>
  <c r="L8" i="1"/>
  <c r="L3" i="15" s="1"/>
  <c r="J13" i="2"/>
  <c r="G13" i="2"/>
  <c r="AJ8" i="3"/>
  <c r="E8" i="1" s="1"/>
  <c r="E3" i="15" s="1"/>
  <c r="AJ22" i="14"/>
  <c r="AJ21" i="14"/>
  <c r="AJ20" i="14"/>
  <c r="AJ19" i="14"/>
  <c r="AJ17" i="14"/>
  <c r="AJ16" i="14"/>
  <c r="AJ15" i="14"/>
  <c r="AJ14" i="14"/>
  <c r="AJ12" i="14"/>
  <c r="AJ11" i="14"/>
  <c r="AJ10" i="14"/>
  <c r="AJ22" i="13"/>
  <c r="AJ21" i="13"/>
  <c r="AJ20" i="13"/>
  <c r="AJ19" i="13"/>
  <c r="AJ17" i="13"/>
  <c r="AJ16" i="13"/>
  <c r="AJ15" i="13"/>
  <c r="AJ14" i="13"/>
  <c r="AJ12" i="13"/>
  <c r="AJ11" i="13"/>
  <c r="AJ10" i="13"/>
  <c r="AJ8" i="13"/>
  <c r="AJ22" i="12"/>
  <c r="AJ21" i="12"/>
  <c r="AJ20" i="12"/>
  <c r="AJ19" i="12"/>
  <c r="AJ17" i="12"/>
  <c r="AJ16" i="12"/>
  <c r="AJ15" i="12"/>
  <c r="AJ14" i="12"/>
  <c r="AJ12" i="12"/>
  <c r="AJ11" i="12"/>
  <c r="AJ10" i="12"/>
  <c r="AJ8" i="12"/>
  <c r="AJ22" i="11"/>
  <c r="M24" i="1" s="1"/>
  <c r="AJ21" i="11"/>
  <c r="AJ20" i="11"/>
  <c r="M22" i="1" s="1"/>
  <c r="M25" i="1" s="1"/>
  <c r="AJ19" i="11"/>
  <c r="AJ17" i="11"/>
  <c r="AJ16" i="11"/>
  <c r="M17" i="1" s="1"/>
  <c r="AJ15" i="11"/>
  <c r="M16" i="1" s="1"/>
  <c r="AJ14" i="11"/>
  <c r="M15" i="1" s="1"/>
  <c r="M19" i="1" s="1"/>
  <c r="M5" i="15" s="1"/>
  <c r="AJ12" i="11"/>
  <c r="M12" i="1" s="1"/>
  <c r="AJ11" i="11"/>
  <c r="M11" i="1" s="1"/>
  <c r="AJ22" i="10"/>
  <c r="AJ21" i="10"/>
  <c r="AJ20" i="10"/>
  <c r="AJ19" i="10"/>
  <c r="L21" i="1" s="1"/>
  <c r="L25" i="1" s="1"/>
  <c r="AJ17" i="10"/>
  <c r="L18" i="1" s="1"/>
  <c r="AJ16" i="10"/>
  <c r="L17" i="1" s="1"/>
  <c r="AJ15" i="10"/>
  <c r="L16" i="1" s="1"/>
  <c r="AJ14" i="10"/>
  <c r="L15" i="1" s="1"/>
  <c r="AJ12" i="10"/>
  <c r="AJ11" i="10"/>
  <c r="L11" i="1" s="1"/>
  <c r="AJ10" i="10"/>
  <c r="AJ8" i="10"/>
  <c r="K24" i="1"/>
  <c r="K22" i="1"/>
  <c r="K18" i="1"/>
  <c r="K17" i="1"/>
  <c r="K16" i="1"/>
  <c r="K15" i="1"/>
  <c r="K19" i="1" s="1"/>
  <c r="K5" i="15" s="1"/>
  <c r="K10" i="1"/>
  <c r="K13" i="1" s="1"/>
  <c r="K4" i="15" s="1"/>
  <c r="K8" i="1"/>
  <c r="J24" i="1"/>
  <c r="J22" i="1"/>
  <c r="J21" i="1"/>
  <c r="J17" i="1"/>
  <c r="J15" i="1"/>
  <c r="J11" i="1"/>
  <c r="AJ22" i="7"/>
  <c r="AJ21" i="7"/>
  <c r="AJ20" i="7"/>
  <c r="I22" i="1" s="1"/>
  <c r="AJ19" i="7"/>
  <c r="I21" i="1" s="1"/>
  <c r="I25" i="1" s="1"/>
  <c r="AJ17" i="7"/>
  <c r="I18" i="1" s="1"/>
  <c r="AJ16" i="7"/>
  <c r="I17" i="1" s="1"/>
  <c r="AJ15" i="7"/>
  <c r="I16" i="1" s="1"/>
  <c r="AJ14" i="7"/>
  <c r="I15" i="1" s="1"/>
  <c r="AJ12" i="7"/>
  <c r="I12" i="1" s="1"/>
  <c r="AJ11" i="7"/>
  <c r="I11" i="1" s="1"/>
  <c r="AJ10" i="7"/>
  <c r="I10" i="1" s="1"/>
  <c r="AJ8" i="7"/>
  <c r="I8" i="1" s="1"/>
  <c r="AJ22" i="6"/>
  <c r="AJ21" i="6"/>
  <c r="H23" i="1" s="1"/>
  <c r="AJ20" i="6"/>
  <c r="AJ19" i="6"/>
  <c r="H21" i="1" s="1"/>
  <c r="H25" i="1" s="1"/>
  <c r="AJ17" i="6"/>
  <c r="H18" i="1" s="1"/>
  <c r="AJ16" i="6"/>
  <c r="H17" i="1" s="1"/>
  <c r="AJ15" i="6"/>
  <c r="H16" i="1" s="1"/>
  <c r="AJ14" i="6"/>
  <c r="H15" i="1" s="1"/>
  <c r="AJ12" i="6"/>
  <c r="H12" i="1" s="1"/>
  <c r="AJ11" i="6"/>
  <c r="H11" i="1" s="1"/>
  <c r="AJ10" i="6"/>
  <c r="H10" i="1" s="1"/>
  <c r="AJ8" i="6"/>
  <c r="H8" i="1" s="1"/>
  <c r="AJ22" i="5"/>
  <c r="G24" i="1" s="1"/>
  <c r="AJ21" i="5"/>
  <c r="G23" i="1" s="1"/>
  <c r="AJ20" i="5"/>
  <c r="G22" i="1" s="1"/>
  <c r="AJ19" i="5"/>
  <c r="G21" i="1" s="1"/>
  <c r="AJ17" i="5"/>
  <c r="G18" i="1" s="1"/>
  <c r="AJ16" i="5"/>
  <c r="G17" i="1" s="1"/>
  <c r="AJ15" i="5"/>
  <c r="G16" i="1" s="1"/>
  <c r="AJ14" i="5"/>
  <c r="G15" i="1" s="1"/>
  <c r="AJ12" i="5"/>
  <c r="G12" i="1" s="1"/>
  <c r="AJ11" i="5"/>
  <c r="G11" i="1" s="1"/>
  <c r="AJ10" i="5"/>
  <c r="G10" i="1" s="1"/>
  <c r="AJ8" i="5"/>
  <c r="G8" i="1" s="1"/>
  <c r="AJ22" i="4"/>
  <c r="F24" i="1" s="1"/>
  <c r="AJ21" i="4"/>
  <c r="F23" i="1" s="1"/>
  <c r="AJ20" i="4"/>
  <c r="F22" i="1" s="1"/>
  <c r="AJ19" i="4"/>
  <c r="F21" i="1" s="1"/>
  <c r="AJ17" i="4"/>
  <c r="F18" i="1" s="1"/>
  <c r="AJ16" i="4"/>
  <c r="F17" i="1" s="1"/>
  <c r="AJ15" i="4"/>
  <c r="F16" i="1" s="1"/>
  <c r="AJ14" i="4"/>
  <c r="F15" i="1" s="1"/>
  <c r="AJ12" i="4"/>
  <c r="F12" i="1" s="1"/>
  <c r="AJ11" i="4"/>
  <c r="F11" i="1" s="1"/>
  <c r="AJ10" i="4"/>
  <c r="F10" i="1" s="1"/>
  <c r="AJ8" i="4"/>
  <c r="F8" i="1" s="1"/>
  <c r="F3" i="15" s="1"/>
  <c r="AJ22" i="3"/>
  <c r="E24" i="1" s="1"/>
  <c r="AJ21" i="3"/>
  <c r="E23" i="1" s="1"/>
  <c r="AJ20" i="3"/>
  <c r="E22" i="1" s="1"/>
  <c r="AJ19" i="3"/>
  <c r="E21" i="1" s="1"/>
  <c r="AJ17" i="3"/>
  <c r="E18" i="1" s="1"/>
  <c r="AJ16" i="3"/>
  <c r="E17" i="1" s="1"/>
  <c r="AJ15" i="3"/>
  <c r="B16" i="2" s="1"/>
  <c r="AJ14" i="3"/>
  <c r="B15" i="2" s="1"/>
  <c r="AJ12" i="3"/>
  <c r="E12" i="1" s="1"/>
  <c r="AJ11" i="3"/>
  <c r="E11" i="1" s="1"/>
  <c r="AJ10" i="3"/>
  <c r="E10" i="1" s="1"/>
  <c r="K25" i="1" l="1"/>
  <c r="J25" i="1"/>
  <c r="I13" i="1"/>
  <c r="I4" i="15" s="1"/>
  <c r="M13" i="1"/>
  <c r="M4" i="15" s="1"/>
  <c r="M26" i="1"/>
  <c r="L19" i="1"/>
  <c r="L5" i="15" s="1"/>
  <c r="L7" i="15"/>
  <c r="L11" i="15" s="1"/>
  <c r="L26" i="1"/>
  <c r="K26" i="1"/>
  <c r="K3" i="15"/>
  <c r="K7" i="15" s="1"/>
  <c r="K11" i="15" s="1"/>
  <c r="J19" i="1"/>
  <c r="J5" i="15" s="1"/>
  <c r="I19" i="1"/>
  <c r="I5" i="15" s="1"/>
  <c r="I3" i="15"/>
  <c r="I26" i="1"/>
  <c r="H26" i="16"/>
  <c r="H13" i="1"/>
  <c r="H4" i="15" s="1"/>
  <c r="H3" i="15"/>
  <c r="H19" i="1"/>
  <c r="H5" i="15" s="1"/>
  <c r="B21" i="2"/>
  <c r="B25" i="2" s="1"/>
  <c r="B17" i="2"/>
  <c r="B18" i="2"/>
  <c r="B19" i="2" s="1"/>
  <c r="E19" i="16"/>
  <c r="E13" i="16"/>
  <c r="B11" i="2"/>
  <c r="B12" i="2"/>
  <c r="F25" i="1"/>
  <c r="G25" i="1"/>
  <c r="G21" i="16"/>
  <c r="Q21" i="16" s="1"/>
  <c r="G22" i="16"/>
  <c r="Q22" i="16" s="1"/>
  <c r="G23" i="16"/>
  <c r="Q23" i="16" s="1"/>
  <c r="D22" i="2"/>
  <c r="N22" i="2" s="1"/>
  <c r="D23" i="2"/>
  <c r="N23" i="2" s="1"/>
  <c r="G24" i="16"/>
  <c r="N24" i="16" s="1"/>
  <c r="D24" i="2"/>
  <c r="N24" i="2" s="1"/>
  <c r="D21" i="2"/>
  <c r="Q21" i="2" s="1"/>
  <c r="G18" i="16"/>
  <c r="N18" i="16" s="1"/>
  <c r="D18" i="2"/>
  <c r="Q18" i="16"/>
  <c r="D16" i="2"/>
  <c r="G16" i="16"/>
  <c r="Q16" i="16" s="1"/>
  <c r="D15" i="2"/>
  <c r="N15" i="2" s="1"/>
  <c r="G15" i="16"/>
  <c r="Q15" i="16" s="1"/>
  <c r="D17" i="2"/>
  <c r="D19" i="2" s="1"/>
  <c r="G17" i="16"/>
  <c r="G12" i="16"/>
  <c r="Q12" i="16" s="1"/>
  <c r="D12" i="2"/>
  <c r="N12" i="2" s="1"/>
  <c r="D11" i="2"/>
  <c r="G11" i="16"/>
  <c r="G13" i="1"/>
  <c r="G4" i="15" s="1"/>
  <c r="G19" i="1"/>
  <c r="G5" i="15" s="1"/>
  <c r="G3" i="15"/>
  <c r="F19" i="1"/>
  <c r="F5" i="15" s="1"/>
  <c r="F13" i="1"/>
  <c r="F4" i="15" s="1"/>
  <c r="F26" i="1"/>
  <c r="E25" i="16"/>
  <c r="N10" i="2"/>
  <c r="M7" i="15"/>
  <c r="M11" i="15" s="1"/>
  <c r="M26" i="16"/>
  <c r="I26" i="16"/>
  <c r="E26" i="16"/>
  <c r="K26" i="16"/>
  <c r="D26" i="16"/>
  <c r="L26" i="16"/>
  <c r="F13" i="16"/>
  <c r="N22" i="16"/>
  <c r="G13" i="16"/>
  <c r="N12" i="16"/>
  <c r="N21" i="16"/>
  <c r="F25" i="16"/>
  <c r="F19" i="16"/>
  <c r="N10" i="16"/>
  <c r="N23" i="16"/>
  <c r="Q10" i="16"/>
  <c r="M9" i="15"/>
  <c r="M10" i="15"/>
  <c r="B13" i="1"/>
  <c r="B4" i="15" s="1"/>
  <c r="C19" i="1"/>
  <c r="C5" i="15" s="1"/>
  <c r="D13" i="1"/>
  <c r="D4" i="15" s="1"/>
  <c r="L10" i="15"/>
  <c r="B25" i="1"/>
  <c r="B19" i="1"/>
  <c r="B5" i="15" s="1"/>
  <c r="D19" i="1"/>
  <c r="D5" i="15" s="1"/>
  <c r="D25" i="1"/>
  <c r="C13" i="1"/>
  <c r="B3" i="15"/>
  <c r="C25" i="1"/>
  <c r="Q15" i="2"/>
  <c r="E13" i="1"/>
  <c r="E4" i="15" s="1"/>
  <c r="E25" i="1"/>
  <c r="Q18" i="2"/>
  <c r="N18" i="2"/>
  <c r="N16" i="2"/>
  <c r="Q16" i="2"/>
  <c r="Q12" i="2"/>
  <c r="E15" i="1"/>
  <c r="E16" i="1"/>
  <c r="Q16" i="1" s="1"/>
  <c r="Q10" i="2"/>
  <c r="M8" i="15"/>
  <c r="Q23" i="1"/>
  <c r="Q17" i="1"/>
  <c r="Q18" i="1"/>
  <c r="N22" i="1"/>
  <c r="Q11" i="1"/>
  <c r="N23" i="1"/>
  <c r="Q21" i="1"/>
  <c r="Q12" i="1"/>
  <c r="Q22" i="1"/>
  <c r="Q24" i="1"/>
  <c r="N11" i="1"/>
  <c r="N18" i="1"/>
  <c r="N12" i="1"/>
  <c r="N21" i="1"/>
  <c r="N17" i="1"/>
  <c r="N24" i="1"/>
  <c r="K10" i="15" l="1"/>
  <c r="K9" i="15"/>
  <c r="K8" i="15"/>
  <c r="I7" i="15"/>
  <c r="I11" i="15" s="1"/>
  <c r="L9" i="15"/>
  <c r="L8" i="15"/>
  <c r="H26" i="1"/>
  <c r="H7" i="15"/>
  <c r="H11" i="15" s="1"/>
  <c r="B13" i="2"/>
  <c r="Q11" i="2"/>
  <c r="G25" i="16"/>
  <c r="Q23" i="2"/>
  <c r="Q22" i="2"/>
  <c r="Q24" i="16"/>
  <c r="Q24" i="2"/>
  <c r="N21" i="2"/>
  <c r="N25" i="2" s="1"/>
  <c r="V10" i="2" s="1"/>
  <c r="D25" i="2"/>
  <c r="N15" i="16"/>
  <c r="N16" i="16"/>
  <c r="Q17" i="2"/>
  <c r="N17" i="2"/>
  <c r="N19" i="2" s="1"/>
  <c r="V9" i="2" s="1"/>
  <c r="N17" i="16"/>
  <c r="Q17" i="16"/>
  <c r="G19" i="16"/>
  <c r="G26" i="16" s="1"/>
  <c r="Q11" i="16"/>
  <c r="N11" i="16"/>
  <c r="D13" i="2"/>
  <c r="N11" i="2"/>
  <c r="G26" i="1"/>
  <c r="G7" i="15"/>
  <c r="F7" i="15"/>
  <c r="F11" i="15" s="1"/>
  <c r="N25" i="1"/>
  <c r="N16" i="1"/>
  <c r="E19" i="1"/>
  <c r="E5" i="15" s="1"/>
  <c r="E7" i="15" s="1"/>
  <c r="E11" i="15" s="1"/>
  <c r="F26" i="16"/>
  <c r="N13" i="16"/>
  <c r="N25" i="16"/>
  <c r="D7" i="15"/>
  <c r="D11" i="15" s="1"/>
  <c r="B7" i="15"/>
  <c r="B11" i="15" s="1"/>
  <c r="D26" i="1"/>
  <c r="B26" i="1"/>
  <c r="C26" i="1"/>
  <c r="C4" i="15"/>
  <c r="C7" i="15" s="1"/>
  <c r="C11" i="15" s="1"/>
  <c r="E26" i="1"/>
  <c r="Q15" i="1"/>
  <c r="N15" i="1"/>
  <c r="I9" i="15" l="1"/>
  <c r="I10" i="15"/>
  <c r="I8" i="15"/>
  <c r="H10" i="15"/>
  <c r="H9" i="15"/>
  <c r="H8" i="15"/>
  <c r="N13" i="2"/>
  <c r="V8" i="2" s="1"/>
  <c r="N19" i="16"/>
  <c r="G11" i="15"/>
  <c r="G9" i="15"/>
  <c r="G8" i="15"/>
  <c r="G10" i="15"/>
  <c r="F8" i="15"/>
  <c r="F10" i="15"/>
  <c r="F9" i="15"/>
  <c r="N19" i="1"/>
  <c r="N5" i="15"/>
  <c r="E10" i="15"/>
  <c r="D9" i="15"/>
  <c r="D10" i="15"/>
  <c r="D8" i="15"/>
  <c r="C8" i="15"/>
  <c r="B10" i="15"/>
  <c r="C9" i="15"/>
  <c r="C10" i="15"/>
  <c r="B9" i="15"/>
  <c r="B8" i="15"/>
  <c r="E8" i="15"/>
  <c r="E9" i="15"/>
  <c r="J8" i="1"/>
  <c r="Q8" i="1" s="1"/>
  <c r="G8" i="2" l="1"/>
  <c r="J8" i="16"/>
  <c r="J3" i="15"/>
  <c r="N8" i="1"/>
  <c r="N8" i="16" l="1"/>
  <c r="N26" i="16" s="1"/>
  <c r="J26" i="16"/>
  <c r="Q8" i="16"/>
  <c r="Q8" i="2"/>
  <c r="N8" i="2"/>
  <c r="V7" i="2" s="1"/>
  <c r="N3" i="15"/>
  <c r="J10" i="1"/>
  <c r="J13" i="1" s="1"/>
  <c r="N10" i="1" l="1"/>
  <c r="N13" i="1" s="1"/>
  <c r="N26" i="1" s="1"/>
  <c r="J26" i="1"/>
  <c r="J4" i="15"/>
  <c r="Q10" i="1"/>
  <c r="N4" i="15" l="1"/>
  <c r="J7" i="15"/>
  <c r="J10" i="15"/>
  <c r="J9" i="15" l="1"/>
  <c r="J11" i="15"/>
  <c r="J8" i="15"/>
  <c r="N7" i="15"/>
  <c r="N9" i="15" l="1"/>
  <c r="N11" i="15"/>
  <c r="N8" i="15"/>
  <c r="N10" i="15"/>
</calcChain>
</file>

<file path=xl/sharedStrings.xml><?xml version="1.0" encoding="utf-8"?>
<sst xmlns="http://schemas.openxmlformats.org/spreadsheetml/2006/main" count="954" uniqueCount="81">
  <si>
    <t>แบบฟอร์ม ...............</t>
  </si>
  <si>
    <t>รายการขยะ</t>
  </si>
  <si>
    <t>ปริมาณ (ระบุหน่วยเป็น กก. หรือ ลิตร)</t>
  </si>
  <si>
    <t>ขยะอินทรีย์</t>
  </si>
  <si>
    <t xml:space="preserve"> - เศษอาหาร</t>
  </si>
  <si>
    <t>ขยะทั่วไป</t>
  </si>
  <si>
    <t xml:space="preserve"> - เศษขยะทั่วไป</t>
  </si>
  <si>
    <t xml:space="preserve"> - ถุงพลาสติก</t>
  </si>
  <si>
    <t xml:space="preserve"> - กล่องโฟม</t>
  </si>
  <si>
    <t>ขยะรีไซเคิล</t>
  </si>
  <si>
    <t xml:space="preserve"> - กระดาษ</t>
  </si>
  <si>
    <t xml:space="preserve"> - ขวดพลาสติก</t>
  </si>
  <si>
    <t xml:space="preserve"> - ขวดแก้ว</t>
  </si>
  <si>
    <t xml:space="preserve"> - กล่องกระดาษลัง</t>
  </si>
  <si>
    <t>ขยะอันตราย</t>
  </si>
  <si>
    <t xml:space="preserve"> - ถ่านไฟฉาย/น้ำยาลบคำผิด</t>
  </si>
  <si>
    <t xml:space="preserve"> - หลอดไฟ/แบตเตอรี่</t>
  </si>
  <si>
    <t xml:space="preserve"> - กล่องหมึกปริ้น</t>
  </si>
  <si>
    <t xml:space="preserve"> - ขยะอิเล็กทรอนิกส์</t>
  </si>
  <si>
    <t>หมายเหตุ  1.  ผู้ที่ได้รับมอบหมาย ต้องลงบันทึกปริมาณทุกวัน</t>
  </si>
  <si>
    <t>ลงชื่อ .........................................................(ผู้บันทึกผล)</t>
  </si>
  <si>
    <t>(วันที่ ..............เดือน .......................... พ.ศ. ................)</t>
  </si>
  <si>
    <t>(วันที่ .............เดือน ............................ พ.ศ. .............)</t>
  </si>
  <si>
    <t>รวม</t>
  </si>
  <si>
    <t xml:space="preserve">               (ลงชื่อ) ..................................................(ผู้ตรวจสอบ)</t>
  </si>
  <si>
    <t>กลุ่มอาคาร สำนักงานมหาวทยาลัย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</si>
  <si>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</si>
  <si>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</si>
  <si>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</si>
  <si>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</si>
  <si>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</si>
  <si>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</si>
  <si>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</si>
  <si>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</si>
  <si>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</si>
  <si>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</si>
  <si>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</si>
  <si>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</si>
  <si>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รวมขยะทั่วไป</t>
  </si>
  <si>
    <t>รวมขยะรีไซเคิล</t>
  </si>
  <si>
    <t>รวมขยะอันตราย</t>
  </si>
  <si>
    <t>อาคาร ..............สำนักงานมหาวิทยาลัย.......................................................ชั้น ...............</t>
  </si>
  <si>
    <t xml:space="preserve">ปริมาณ (กิโลกรัม) </t>
  </si>
  <si>
    <t xml:space="preserve">ขยะรีไซเคิล </t>
  </si>
  <si>
    <t xml:space="preserve">%ขยะรีไซเคิล </t>
  </si>
  <si>
    <t>%ปริมาณขยะอินทรีย์/เศษอาหาร</t>
  </si>
  <si>
    <t>%ปริมาณขยะทั่วไป</t>
  </si>
  <si>
    <t>ตค 64</t>
  </si>
  <si>
    <t>พย 64</t>
  </si>
  <si>
    <t>ธค 64</t>
  </si>
  <si>
    <t>มค 65</t>
  </si>
  <si>
    <t>กพ 65</t>
  </si>
  <si>
    <t>มีค 65</t>
  </si>
  <si>
    <t>เมย 65</t>
  </si>
  <si>
    <t>พค 65</t>
  </si>
  <si>
    <t>มิย 65</t>
  </si>
  <si>
    <t>กค 65</t>
  </si>
  <si>
    <t>สค 65</t>
  </si>
  <si>
    <t>กย 65</t>
  </si>
  <si>
    <t>การนำของเสียกลับมาใช้ประโชยน์ (รีไซเคิล +อินทรีย์)</t>
  </si>
  <si>
    <t>% ขยะอันตราย</t>
  </si>
  <si>
    <t>รวมขยะทั้งหมด</t>
  </si>
  <si>
    <t>53 % / บรรลุเป้าหมาย (45%)</t>
  </si>
  <si>
    <t>รายการขยะประจำปีงบประมาณ 2566</t>
  </si>
  <si>
    <t>รายการขยะประจำปีงบประมาณ 2565</t>
  </si>
  <si>
    <t>รายการขยะประจำเดือน ...........มกราคม................... 2566</t>
  </si>
  <si>
    <t>รายการขยะประจำปี 2566</t>
  </si>
  <si>
    <t>รายการขยะประจำเดือน ...........กุมภาพันธ์................... 2566</t>
  </si>
  <si>
    <t>รายการขยะประจำเดือน ...........มีนาคม................... 2566</t>
  </si>
  <si>
    <t>13,4</t>
  </si>
  <si>
    <t>-</t>
  </si>
  <si>
    <t>รายการขยะประจำเดือน ...........เมษายน................... 2566</t>
  </si>
  <si>
    <t>รายการขยะประจำเดือน ...........พฤษภาคม................... 2566</t>
  </si>
  <si>
    <t>รายการขยะประจำเดือน ...........มิถุนายน................... 2566</t>
  </si>
  <si>
    <t>รายการขยะประจำเดือน ...........กรกฎาคม................... 2566</t>
  </si>
  <si>
    <t>รายการขยะประจำเดือน ...........สิงหาคม................... 2566</t>
  </si>
  <si>
    <t>รายการขยะประจำเดือน ...........กันยายน................... 2566</t>
  </si>
  <si>
    <t>รายการขยะประจำเดือน ...........ตุลาคม................... 2566</t>
  </si>
  <si>
    <t>รายการขยะประจำเดือน ...........พฤศจิกายน................... 2566</t>
  </si>
  <si>
    <t>รายการขยะประจำเดือน ...........ธันวาคม................... 2566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</si>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</sst>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rgb="FF00B0F0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6"/>
      <name val="TH SarabunPSK"/>
      <family val="2"/>
    </font>
    <font>
      <sz val="16"/>
      <color rgb="FF00B0F0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Cordia New"/>
      <family val="2"/>
    </font>
    <font>
      <sz val="16"/>
      <name val="Cordia New"/>
      <family val="2"/>
    </font>
    <font>
      <sz val="16"/>
      <color theme="1"/>
      <name val="Cordia New"/>
      <family val="2"/>
    </font>
    <font>
      <sz val="16"/>
      <color rgb="FFFF0000"/>
      <name val="Cordia Ne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50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5" fillId="0" borderId="11" xfId="0" applyFont="1" applyBorder="1"/>
    <xf numFmtId="0" fontId="5" fillId="0" borderId="0" xfId="0" applyFont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5" xfId="0" applyFont="1" applyBorder="1"/>
    <xf numFmtId="164" fontId="11" fillId="0" borderId="0" xfId="0" applyNumberFormat="1" applyFont="1"/>
    <xf numFmtId="2" fontId="5" fillId="0" borderId="5" xfId="0" applyNumberFormat="1" applyFont="1" applyBorder="1"/>
    <xf numFmtId="2" fontId="10" fillId="2" borderId="12" xfId="0" applyNumberFormat="1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3" borderId="12" xfId="0" applyFont="1" applyFill="1" applyBorder="1"/>
    <xf numFmtId="2" fontId="10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5" fillId="3" borderId="11" xfId="0" applyFont="1" applyFill="1" applyBorder="1"/>
    <xf numFmtId="2" fontId="10" fillId="3" borderId="11" xfId="0" applyNumberFormat="1" applyFont="1" applyFill="1" applyBorder="1" applyAlignment="1">
      <alignment horizontal="center"/>
    </xf>
    <xf numFmtId="2" fontId="5" fillId="3" borderId="11" xfId="0" applyNumberFormat="1" applyFont="1" applyFill="1" applyBorder="1" applyAlignment="1">
      <alignment horizontal="center"/>
    </xf>
    <xf numFmtId="0" fontId="12" fillId="0" borderId="0" xfId="0" applyFont="1"/>
    <xf numFmtId="0" fontId="5" fillId="0" borderId="2" xfId="0" applyFont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164" fontId="5" fillId="4" borderId="11" xfId="0" applyNumberFormat="1" applyFont="1" applyFill="1" applyBorder="1"/>
    <xf numFmtId="164" fontId="10" fillId="4" borderId="11" xfId="0" applyNumberFormat="1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164" fontId="5" fillId="4" borderId="9" xfId="0" applyNumberFormat="1" applyFont="1" applyFill="1" applyBorder="1"/>
    <xf numFmtId="164" fontId="10" fillId="4" borderId="9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64" fontId="5" fillId="4" borderId="7" xfId="0" applyNumberFormat="1" applyFont="1" applyFill="1" applyBorder="1"/>
    <xf numFmtId="164" fontId="10" fillId="4" borderId="7" xfId="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164" fontId="10" fillId="4" borderId="8" xfId="0" applyNumberFormat="1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164" fontId="10" fillId="4" borderId="10" xfId="0" applyNumberFormat="1" applyFont="1" applyFill="1" applyBorder="1" applyAlignment="1">
      <alignment horizontal="center"/>
    </xf>
    <xf numFmtId="0" fontId="5" fillId="4" borderId="0" xfId="0" applyFont="1" applyFill="1"/>
    <xf numFmtId="0" fontId="4" fillId="0" borderId="4" xfId="0" applyFont="1" applyBorder="1"/>
    <xf numFmtId="17" fontId="5" fillId="0" borderId="11" xfId="0" applyNumberFormat="1" applyFont="1" applyBorder="1"/>
    <xf numFmtId="2" fontId="5" fillId="0" borderId="12" xfId="0" applyNumberFormat="1" applyFont="1" applyBorder="1"/>
    <xf numFmtId="0" fontId="5" fillId="3" borderId="1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5" fillId="0" borderId="0" xfId="0" applyFont="1"/>
    <xf numFmtId="0" fontId="16" fillId="5" borderId="12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center"/>
    </xf>
    <xf numFmtId="2" fontId="15" fillId="2" borderId="12" xfId="0" applyNumberFormat="1" applyFont="1" applyFill="1" applyBorder="1" applyAlignment="1">
      <alignment horizontal="center"/>
    </xf>
    <xf numFmtId="0" fontId="16" fillId="6" borderId="12" xfId="0" applyFont="1" applyFill="1" applyBorder="1" applyAlignment="1">
      <alignment horizontal="left" vertical="top" wrapText="1"/>
    </xf>
    <xf numFmtId="0" fontId="15" fillId="4" borderId="12" xfId="0" applyFont="1" applyFill="1" applyBorder="1" applyAlignment="1">
      <alignment horizontal="left"/>
    </xf>
    <xf numFmtId="0" fontId="15" fillId="0" borderId="12" xfId="0" applyFont="1" applyBorder="1" applyAlignment="1">
      <alignment horizontal="center"/>
    </xf>
    <xf numFmtId="0" fontId="15" fillId="0" borderId="12" xfId="0" applyFont="1" applyBorder="1"/>
    <xf numFmtId="2" fontId="15" fillId="0" borderId="12" xfId="0" applyNumberFormat="1" applyFont="1" applyBorder="1" applyAlignment="1">
      <alignment horizontal="center"/>
    </xf>
    <xf numFmtId="2" fontId="5" fillId="0" borderId="0" xfId="0" applyNumberFormat="1" applyFont="1"/>
    <xf numFmtId="0" fontId="15" fillId="0" borderId="0" xfId="0" applyFont="1" applyAlignment="1">
      <alignment vertical="center"/>
    </xf>
    <xf numFmtId="0" fontId="15" fillId="9" borderId="12" xfId="0" applyFont="1" applyFill="1" applyBorder="1" applyAlignment="1">
      <alignment horizontal="center"/>
    </xf>
    <xf numFmtId="9" fontId="15" fillId="9" borderId="12" xfId="1" applyFont="1" applyFill="1" applyBorder="1" applyAlignment="1">
      <alignment horizontal="center"/>
    </xf>
    <xf numFmtId="9" fontId="17" fillId="9" borderId="12" xfId="1" applyFont="1" applyFill="1" applyBorder="1" applyAlignment="1">
      <alignment horizontal="center"/>
    </xf>
    <xf numFmtId="0" fontId="15" fillId="9" borderId="0" xfId="0" applyFont="1" applyFill="1" applyAlignment="1">
      <alignment horizontal="center"/>
    </xf>
    <xf numFmtId="0" fontId="15" fillId="10" borderId="12" xfId="0" applyFont="1" applyFill="1" applyBorder="1" applyAlignment="1">
      <alignment horizontal="left"/>
    </xf>
    <xf numFmtId="0" fontId="5" fillId="5" borderId="11" xfId="0" applyFont="1" applyFill="1" applyBorder="1"/>
    <xf numFmtId="2" fontId="10" fillId="5" borderId="11" xfId="0" applyNumberFormat="1" applyFont="1" applyFill="1" applyBorder="1" applyAlignment="1">
      <alignment horizontal="center"/>
    </xf>
    <xf numFmtId="2" fontId="5" fillId="5" borderId="11" xfId="0" applyNumberFormat="1" applyFont="1" applyFill="1" applyBorder="1" applyAlignment="1">
      <alignment horizontal="center"/>
    </xf>
    <xf numFmtId="0" fontId="5" fillId="11" borderId="12" xfId="0" applyFont="1" applyFill="1" applyBorder="1"/>
    <xf numFmtId="2" fontId="10" fillId="11" borderId="12" xfId="0" applyNumberFormat="1" applyFont="1" applyFill="1" applyBorder="1" applyAlignment="1">
      <alignment horizontal="center"/>
    </xf>
    <xf numFmtId="0" fontId="5" fillId="4" borderId="12" xfId="0" applyFont="1" applyFill="1" applyBorder="1"/>
    <xf numFmtId="2" fontId="10" fillId="4" borderId="12" xfId="0" applyNumberFormat="1" applyFont="1" applyFill="1" applyBorder="1" applyAlignment="1">
      <alignment horizontal="center"/>
    </xf>
    <xf numFmtId="0" fontId="5" fillId="12" borderId="12" xfId="0" applyFont="1" applyFill="1" applyBorder="1"/>
    <xf numFmtId="2" fontId="5" fillId="1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/>
    <xf numFmtId="0" fontId="10" fillId="0" borderId="11" xfId="0" applyFont="1" applyBorder="1" applyAlignment="1">
      <alignment horizontal="center"/>
    </xf>
    <xf numFmtId="164" fontId="5" fillId="0" borderId="11" xfId="0" applyNumberFormat="1" applyFont="1" applyBorder="1"/>
    <xf numFmtId="164" fontId="10" fillId="0" borderId="11" xfId="0" applyNumberFormat="1" applyFont="1" applyBorder="1" applyAlignment="1">
      <alignment horizontal="center"/>
    </xf>
    <xf numFmtId="0" fontId="5" fillId="0" borderId="9" xfId="0" applyFont="1" applyBorder="1"/>
    <xf numFmtId="0" fontId="10" fillId="0" borderId="9" xfId="0" applyFont="1" applyBorder="1" applyAlignment="1">
      <alignment horizontal="center"/>
    </xf>
    <xf numFmtId="164" fontId="5" fillId="0" borderId="9" xfId="0" applyNumberFormat="1" applyFont="1" applyBorder="1"/>
    <xf numFmtId="164" fontId="10" fillId="0" borderId="9" xfId="0" applyNumberFormat="1" applyFont="1" applyBorder="1" applyAlignment="1">
      <alignment horizontal="center"/>
    </xf>
    <xf numFmtId="0" fontId="5" fillId="0" borderId="7" xfId="0" applyFont="1" applyBorder="1"/>
    <xf numFmtId="0" fontId="10" fillId="0" borderId="7" xfId="0" applyFont="1" applyBorder="1" applyAlignment="1">
      <alignment horizontal="center"/>
    </xf>
    <xf numFmtId="164" fontId="5" fillId="0" borderId="7" xfId="0" applyNumberFormat="1" applyFont="1" applyBorder="1"/>
    <xf numFmtId="164" fontId="10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10" fillId="0" borderId="8" xfId="0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5" fillId="0" borderId="8" xfId="0" applyNumberFormat="1" applyFont="1" applyBorder="1"/>
    <xf numFmtId="0" fontId="5" fillId="0" borderId="10" xfId="0" applyFont="1" applyBorder="1"/>
    <xf numFmtId="0" fontId="10" fillId="0" borderId="10" xfId="0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5" fillId="0" borderId="6" xfId="0" applyFont="1" applyBorder="1"/>
    <xf numFmtId="0" fontId="1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5" xfId="0" applyFont="1" applyBorder="1"/>
    <xf numFmtId="0" fontId="6" fillId="0" borderId="11" xfId="0" applyFont="1" applyBorder="1" applyAlignment="1">
      <alignment horizontal="center"/>
    </xf>
    <xf numFmtId="164" fontId="1" fillId="0" borderId="11" xfId="0" applyNumberFormat="1" applyFont="1" applyBorder="1"/>
    <xf numFmtId="164" fontId="6" fillId="0" borderId="11" xfId="0" applyNumberFormat="1" applyFont="1" applyBorder="1" applyAlignment="1">
      <alignment horizontal="center"/>
    </xf>
    <xf numFmtId="164" fontId="7" fillId="0" borderId="0" xfId="0" applyNumberFormat="1" applyFont="1"/>
    <xf numFmtId="0" fontId="6" fillId="0" borderId="9" xfId="0" applyFont="1" applyBorder="1" applyAlignment="1">
      <alignment horizontal="center"/>
    </xf>
    <xf numFmtId="164" fontId="1" fillId="0" borderId="9" xfId="0" applyNumberFormat="1" applyFont="1" applyBorder="1"/>
    <xf numFmtId="164" fontId="6" fillId="0" borderId="9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1" fillId="0" borderId="7" xfId="0" applyNumberFormat="1" applyFont="1" applyBorder="1"/>
    <xf numFmtId="164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8" fillId="0" borderId="0" xfId="0" applyFont="1"/>
    <xf numFmtId="2" fontId="11" fillId="0" borderId="0" xfId="0" applyNumberFormat="1" applyFont="1"/>
    <xf numFmtId="2" fontId="10" fillId="0" borderId="7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7" fillId="0" borderId="0" xfId="0" applyNumberFormat="1" applyFont="1"/>
    <xf numFmtId="2" fontId="6" fillId="0" borderId="8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17" fontId="5" fillId="0" borderId="12" xfId="0" applyNumberFormat="1" applyFont="1" applyBorder="1"/>
    <xf numFmtId="17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0" fillId="2" borderId="4" xfId="0" applyNumberFormat="1" applyFont="1" applyFill="1" applyBorder="1"/>
    <xf numFmtId="4" fontId="5" fillId="0" borderId="7" xfId="0" applyNumberFormat="1" applyFont="1" applyBorder="1" applyAlignment="1">
      <alignment horizontal="center"/>
    </xf>
    <xf numFmtId="164" fontId="5" fillId="4" borderId="8" xfId="0" applyNumberFormat="1" applyFont="1" applyFill="1" applyBorder="1"/>
    <xf numFmtId="1" fontId="10" fillId="0" borderId="9" xfId="0" applyNumberFormat="1" applyFont="1" applyBorder="1" applyAlignment="1">
      <alignment horizontal="center"/>
    </xf>
    <xf numFmtId="0" fontId="15" fillId="7" borderId="16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/>
    </xf>
    <xf numFmtId="0" fontId="15" fillId="8" borderId="16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ปริมาณขยะ</a:t>
            </a:r>
            <a:r>
              <a:rPr lang="en-US" baseline="0"/>
              <a:t> (</a:t>
            </a:r>
            <a:r>
              <a:rPr lang="th-TH"/>
              <a:t>แยกตามประเภท</a:t>
            </a:r>
            <a:r>
              <a:rPr lang="en-US"/>
              <a:t>)</a:t>
            </a:r>
            <a:r>
              <a:rPr lang="th-TH"/>
              <a:t> อาคารสำนักงานมหาวิทยาลัย </a:t>
            </a:r>
            <a:r>
              <a:rPr lang="en-US"/>
              <a:t>2565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457-BC4A-ADB9-2A7C23FEF80E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457-BC4A-ADB9-2A7C23FEF80E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457-BC4A-ADB9-2A7C23FEF80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457-BC4A-ADB9-2A7C23FEF8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'รายปี 66'!$U$7:$U$10</c:f>
              <c:strCache>
                <c:ptCount val="4"/>
                <c:pt idx="0">
                  <c:v>ขยะอินทรีย์</c:v>
                </c:pt>
                <c:pt idx="1">
                  <c:v>ขยะทั่วไป</c:v>
                </c:pt>
                <c:pt idx="2">
                  <c:v>ขยะรีไซเคิล</c:v>
                </c:pt>
                <c:pt idx="3">
                  <c:v>ขยะอันตราย</c:v>
                </c:pt>
              </c:strCache>
            </c:strRef>
          </c:cat>
          <c:val>
            <c:numRef>
              <c:f>'รายปี 66'!$V$7:$V$10</c:f>
              <c:numCache>
                <c:formatCode>0.00</c:formatCode>
                <c:ptCount val="4"/>
                <c:pt idx="0">
                  <c:v>981.5</c:v>
                </c:pt>
                <c:pt idx="1">
                  <c:v>4350.12</c:v>
                </c:pt>
                <c:pt idx="2">
                  <c:v>6760.7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6-734D-97CA-7D88B699C54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122464</xdr:colOff>
      <xdr:row>10</xdr:row>
      <xdr:rowOff>389389</xdr:rowOff>
    </xdr:from>
    <xdr:to>
      <xdr:col>25</xdr:col>
      <xdr:colOff>471715</xdr:colOff>
      <xdr:row>22</xdr:row>
      <xdr:rowOff>324303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BCE1F5A-F742-FAD6-F734-0F86C1E6B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nomtian\Downloads\&#3586;&#3618;&#3632;%20&#3626;&#3609;&#3617;\&#3615;&#3629;&#3619;&#3660;&#3617;&#3610;&#3633;&#3609;&#3607;&#3638;&#3585;&#3611;&#3619;&#3636;&#3617;&#3634;&#3603;&#3586;&#3618;&#3632;%20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ค"/>
      <sheetName val="พย"/>
      <sheetName val="ธค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A2A5-33E6-C341-9778-B1AB2758ED5D}">
  <dimension ref="A1:S12"/>
  <sheetViews>
    <sheetView workbookViewId="0">
      <selection activeCell="K16" sqref="K16"/>
    </sheetView>
  </sheetViews>
  <sheetFormatPr defaultColWidth="9.140625" defaultRowHeight="27" customHeight="1"/>
  <cols>
    <col min="1" max="1" width="27.42578125" style="41" customWidth="1"/>
    <col min="2" max="9" width="9.42578125" style="41" bestFit="1" customWidth="1"/>
    <col min="10" max="13" width="9.140625" style="41"/>
    <col min="14" max="14" width="10.85546875" style="41" customWidth="1"/>
    <col min="15" max="15" width="11.42578125" style="41" customWidth="1"/>
    <col min="16" max="16" width="9.140625" style="41"/>
    <col min="17" max="17" width="9.28515625" style="41" customWidth="1"/>
    <col min="18" max="256" width="9.140625" style="41"/>
    <col min="257" max="257" width="27.42578125" style="41" customWidth="1"/>
    <col min="258" max="265" width="9.42578125" style="41" bestFit="1" customWidth="1"/>
    <col min="266" max="269" width="9.140625" style="41"/>
    <col min="270" max="270" width="13" style="41" customWidth="1"/>
    <col min="271" max="271" width="11.42578125" style="41" customWidth="1"/>
    <col min="272" max="272" width="9.140625" style="41"/>
    <col min="273" max="273" width="9.28515625" style="41" customWidth="1"/>
    <col min="274" max="512" width="9.140625" style="41"/>
    <col min="513" max="513" width="27.42578125" style="41" customWidth="1"/>
    <col min="514" max="521" width="9.42578125" style="41" bestFit="1" customWidth="1"/>
    <col min="522" max="525" width="9.140625" style="41"/>
    <col min="526" max="526" width="13" style="41" customWidth="1"/>
    <col min="527" max="527" width="11.42578125" style="41" customWidth="1"/>
    <col min="528" max="528" width="9.140625" style="41"/>
    <col min="529" max="529" width="9.28515625" style="41" customWidth="1"/>
    <col min="530" max="768" width="9.140625" style="41"/>
    <col min="769" max="769" width="27.42578125" style="41" customWidth="1"/>
    <col min="770" max="777" width="9.42578125" style="41" bestFit="1" customWidth="1"/>
    <col min="778" max="781" width="9.140625" style="41"/>
    <col min="782" max="782" width="13" style="41" customWidth="1"/>
    <col min="783" max="783" width="11.42578125" style="41" customWidth="1"/>
    <col min="784" max="784" width="9.140625" style="41"/>
    <col min="785" max="785" width="9.28515625" style="41" customWidth="1"/>
    <col min="786" max="1024" width="9.140625" style="41"/>
    <col min="1025" max="1025" width="27.42578125" style="41" customWidth="1"/>
    <col min="1026" max="1033" width="9.42578125" style="41" bestFit="1" customWidth="1"/>
    <col min="1034" max="1037" width="9.140625" style="41"/>
    <col min="1038" max="1038" width="13" style="41" customWidth="1"/>
    <col min="1039" max="1039" width="11.42578125" style="41" customWidth="1"/>
    <col min="1040" max="1040" width="9.140625" style="41"/>
    <col min="1041" max="1041" width="9.28515625" style="41" customWidth="1"/>
    <col min="1042" max="1280" width="9.140625" style="41"/>
    <col min="1281" max="1281" width="27.42578125" style="41" customWidth="1"/>
    <col min="1282" max="1289" width="9.42578125" style="41" bestFit="1" customWidth="1"/>
    <col min="1290" max="1293" width="9.140625" style="41"/>
    <col min="1294" max="1294" width="13" style="41" customWidth="1"/>
    <col min="1295" max="1295" width="11.42578125" style="41" customWidth="1"/>
    <col min="1296" max="1296" width="9.140625" style="41"/>
    <col min="1297" max="1297" width="9.28515625" style="41" customWidth="1"/>
    <col min="1298" max="1536" width="9.140625" style="41"/>
    <col min="1537" max="1537" width="27.42578125" style="41" customWidth="1"/>
    <col min="1538" max="1545" width="9.42578125" style="41" bestFit="1" customWidth="1"/>
    <col min="1546" max="1549" width="9.140625" style="41"/>
    <col min="1550" max="1550" width="13" style="41" customWidth="1"/>
    <col min="1551" max="1551" width="11.42578125" style="41" customWidth="1"/>
    <col min="1552" max="1552" width="9.140625" style="41"/>
    <col min="1553" max="1553" width="9.28515625" style="41" customWidth="1"/>
    <col min="1554" max="1792" width="9.140625" style="41"/>
    <col min="1793" max="1793" width="27.42578125" style="41" customWidth="1"/>
    <col min="1794" max="1801" width="9.42578125" style="41" bestFit="1" customWidth="1"/>
    <col min="1802" max="1805" width="9.140625" style="41"/>
    <col min="1806" max="1806" width="13" style="41" customWidth="1"/>
    <col min="1807" max="1807" width="11.42578125" style="41" customWidth="1"/>
    <col min="1808" max="1808" width="9.140625" style="41"/>
    <col min="1809" max="1809" width="9.28515625" style="41" customWidth="1"/>
    <col min="1810" max="2048" width="9.140625" style="41"/>
    <col min="2049" max="2049" width="27.42578125" style="41" customWidth="1"/>
    <col min="2050" max="2057" width="9.42578125" style="41" bestFit="1" customWidth="1"/>
    <col min="2058" max="2061" width="9.140625" style="41"/>
    <col min="2062" max="2062" width="13" style="41" customWidth="1"/>
    <col min="2063" max="2063" width="11.42578125" style="41" customWidth="1"/>
    <col min="2064" max="2064" width="9.140625" style="41"/>
    <col min="2065" max="2065" width="9.28515625" style="41" customWidth="1"/>
    <col min="2066" max="2304" width="9.140625" style="41"/>
    <col min="2305" max="2305" width="27.42578125" style="41" customWidth="1"/>
    <col min="2306" max="2313" width="9.42578125" style="41" bestFit="1" customWidth="1"/>
    <col min="2314" max="2317" width="9.140625" style="41"/>
    <col min="2318" max="2318" width="13" style="41" customWidth="1"/>
    <col min="2319" max="2319" width="11.42578125" style="41" customWidth="1"/>
    <col min="2320" max="2320" width="9.140625" style="41"/>
    <col min="2321" max="2321" width="9.28515625" style="41" customWidth="1"/>
    <col min="2322" max="2560" width="9.140625" style="41"/>
    <col min="2561" max="2561" width="27.42578125" style="41" customWidth="1"/>
    <col min="2562" max="2569" width="9.42578125" style="41" bestFit="1" customWidth="1"/>
    <col min="2570" max="2573" width="9.140625" style="41"/>
    <col min="2574" max="2574" width="13" style="41" customWidth="1"/>
    <col min="2575" max="2575" width="11.42578125" style="41" customWidth="1"/>
    <col min="2576" max="2576" width="9.140625" style="41"/>
    <col min="2577" max="2577" width="9.28515625" style="41" customWidth="1"/>
    <col min="2578" max="2816" width="9.140625" style="41"/>
    <col min="2817" max="2817" width="27.42578125" style="41" customWidth="1"/>
    <col min="2818" max="2825" width="9.42578125" style="41" bestFit="1" customWidth="1"/>
    <col min="2826" max="2829" width="9.140625" style="41"/>
    <col min="2830" max="2830" width="13" style="41" customWidth="1"/>
    <col min="2831" max="2831" width="11.42578125" style="41" customWidth="1"/>
    <col min="2832" max="2832" width="9.140625" style="41"/>
    <col min="2833" max="2833" width="9.28515625" style="41" customWidth="1"/>
    <col min="2834" max="3072" width="9.140625" style="41"/>
    <col min="3073" max="3073" width="27.42578125" style="41" customWidth="1"/>
    <col min="3074" max="3081" width="9.42578125" style="41" bestFit="1" customWidth="1"/>
    <col min="3082" max="3085" width="9.140625" style="41"/>
    <col min="3086" max="3086" width="13" style="41" customWidth="1"/>
    <col min="3087" max="3087" width="11.42578125" style="41" customWidth="1"/>
    <col min="3088" max="3088" width="9.140625" style="41"/>
    <col min="3089" max="3089" width="9.28515625" style="41" customWidth="1"/>
    <col min="3090" max="3328" width="9.140625" style="41"/>
    <col min="3329" max="3329" width="27.42578125" style="41" customWidth="1"/>
    <col min="3330" max="3337" width="9.42578125" style="41" bestFit="1" customWidth="1"/>
    <col min="3338" max="3341" width="9.140625" style="41"/>
    <col min="3342" max="3342" width="13" style="41" customWidth="1"/>
    <col min="3343" max="3343" width="11.42578125" style="41" customWidth="1"/>
    <col min="3344" max="3344" width="9.140625" style="41"/>
    <col min="3345" max="3345" width="9.28515625" style="41" customWidth="1"/>
    <col min="3346" max="3584" width="9.140625" style="41"/>
    <col min="3585" max="3585" width="27.42578125" style="41" customWidth="1"/>
    <col min="3586" max="3593" width="9.42578125" style="41" bestFit="1" customWidth="1"/>
    <col min="3594" max="3597" width="9.140625" style="41"/>
    <col min="3598" max="3598" width="13" style="41" customWidth="1"/>
    <col min="3599" max="3599" width="11.42578125" style="41" customWidth="1"/>
    <col min="3600" max="3600" width="9.140625" style="41"/>
    <col min="3601" max="3601" width="9.28515625" style="41" customWidth="1"/>
    <col min="3602" max="3840" width="9.140625" style="41"/>
    <col min="3841" max="3841" width="27.42578125" style="41" customWidth="1"/>
    <col min="3842" max="3849" width="9.42578125" style="41" bestFit="1" customWidth="1"/>
    <col min="3850" max="3853" width="9.140625" style="41"/>
    <col min="3854" max="3854" width="13" style="41" customWidth="1"/>
    <col min="3855" max="3855" width="11.42578125" style="41" customWidth="1"/>
    <col min="3856" max="3856" width="9.140625" style="41"/>
    <col min="3857" max="3857" width="9.28515625" style="41" customWidth="1"/>
    <col min="3858" max="4096" width="9.140625" style="41"/>
    <col min="4097" max="4097" width="27.42578125" style="41" customWidth="1"/>
    <col min="4098" max="4105" width="9.42578125" style="41" bestFit="1" customWidth="1"/>
    <col min="4106" max="4109" width="9.140625" style="41"/>
    <col min="4110" max="4110" width="13" style="41" customWidth="1"/>
    <col min="4111" max="4111" width="11.42578125" style="41" customWidth="1"/>
    <col min="4112" max="4112" width="9.140625" style="41"/>
    <col min="4113" max="4113" width="9.28515625" style="41" customWidth="1"/>
    <col min="4114" max="4352" width="9.140625" style="41"/>
    <col min="4353" max="4353" width="27.42578125" style="41" customWidth="1"/>
    <col min="4354" max="4361" width="9.42578125" style="41" bestFit="1" customWidth="1"/>
    <col min="4362" max="4365" width="9.140625" style="41"/>
    <col min="4366" max="4366" width="13" style="41" customWidth="1"/>
    <col min="4367" max="4367" width="11.42578125" style="41" customWidth="1"/>
    <col min="4368" max="4368" width="9.140625" style="41"/>
    <col min="4369" max="4369" width="9.28515625" style="41" customWidth="1"/>
    <col min="4370" max="4608" width="9.140625" style="41"/>
    <col min="4609" max="4609" width="27.42578125" style="41" customWidth="1"/>
    <col min="4610" max="4617" width="9.42578125" style="41" bestFit="1" customWidth="1"/>
    <col min="4618" max="4621" width="9.140625" style="41"/>
    <col min="4622" max="4622" width="13" style="41" customWidth="1"/>
    <col min="4623" max="4623" width="11.42578125" style="41" customWidth="1"/>
    <col min="4624" max="4624" width="9.140625" style="41"/>
    <col min="4625" max="4625" width="9.28515625" style="41" customWidth="1"/>
    <col min="4626" max="4864" width="9.140625" style="41"/>
    <col min="4865" max="4865" width="27.42578125" style="41" customWidth="1"/>
    <col min="4866" max="4873" width="9.42578125" style="41" bestFit="1" customWidth="1"/>
    <col min="4874" max="4877" width="9.140625" style="41"/>
    <col min="4878" max="4878" width="13" style="41" customWidth="1"/>
    <col min="4879" max="4879" width="11.42578125" style="41" customWidth="1"/>
    <col min="4880" max="4880" width="9.140625" style="41"/>
    <col min="4881" max="4881" width="9.28515625" style="41" customWidth="1"/>
    <col min="4882" max="5120" width="9.140625" style="41"/>
    <col min="5121" max="5121" width="27.42578125" style="41" customWidth="1"/>
    <col min="5122" max="5129" width="9.42578125" style="41" bestFit="1" customWidth="1"/>
    <col min="5130" max="5133" width="9.140625" style="41"/>
    <col min="5134" max="5134" width="13" style="41" customWidth="1"/>
    <col min="5135" max="5135" width="11.42578125" style="41" customWidth="1"/>
    <col min="5136" max="5136" width="9.140625" style="41"/>
    <col min="5137" max="5137" width="9.28515625" style="41" customWidth="1"/>
    <col min="5138" max="5376" width="9.140625" style="41"/>
    <col min="5377" max="5377" width="27.42578125" style="41" customWidth="1"/>
    <col min="5378" max="5385" width="9.42578125" style="41" bestFit="1" customWidth="1"/>
    <col min="5386" max="5389" width="9.140625" style="41"/>
    <col min="5390" max="5390" width="13" style="41" customWidth="1"/>
    <col min="5391" max="5391" width="11.42578125" style="41" customWidth="1"/>
    <col min="5392" max="5392" width="9.140625" style="41"/>
    <col min="5393" max="5393" width="9.28515625" style="41" customWidth="1"/>
    <col min="5394" max="5632" width="9.140625" style="41"/>
    <col min="5633" max="5633" width="27.42578125" style="41" customWidth="1"/>
    <col min="5634" max="5641" width="9.42578125" style="41" bestFit="1" customWidth="1"/>
    <col min="5642" max="5645" width="9.140625" style="41"/>
    <col min="5646" max="5646" width="13" style="41" customWidth="1"/>
    <col min="5647" max="5647" width="11.42578125" style="41" customWidth="1"/>
    <col min="5648" max="5648" width="9.140625" style="41"/>
    <col min="5649" max="5649" width="9.28515625" style="41" customWidth="1"/>
    <col min="5650" max="5888" width="9.140625" style="41"/>
    <col min="5889" max="5889" width="27.42578125" style="41" customWidth="1"/>
    <col min="5890" max="5897" width="9.42578125" style="41" bestFit="1" customWidth="1"/>
    <col min="5898" max="5901" width="9.140625" style="41"/>
    <col min="5902" max="5902" width="13" style="41" customWidth="1"/>
    <col min="5903" max="5903" width="11.42578125" style="41" customWidth="1"/>
    <col min="5904" max="5904" width="9.140625" style="41"/>
    <col min="5905" max="5905" width="9.28515625" style="41" customWidth="1"/>
    <col min="5906" max="6144" width="9.140625" style="41"/>
    <col min="6145" max="6145" width="27.42578125" style="41" customWidth="1"/>
    <col min="6146" max="6153" width="9.42578125" style="41" bestFit="1" customWidth="1"/>
    <col min="6154" max="6157" width="9.140625" style="41"/>
    <col min="6158" max="6158" width="13" style="41" customWidth="1"/>
    <col min="6159" max="6159" width="11.42578125" style="41" customWidth="1"/>
    <col min="6160" max="6160" width="9.140625" style="41"/>
    <col min="6161" max="6161" width="9.28515625" style="41" customWidth="1"/>
    <col min="6162" max="6400" width="9.140625" style="41"/>
    <col min="6401" max="6401" width="27.42578125" style="41" customWidth="1"/>
    <col min="6402" max="6409" width="9.42578125" style="41" bestFit="1" customWidth="1"/>
    <col min="6410" max="6413" width="9.140625" style="41"/>
    <col min="6414" max="6414" width="13" style="41" customWidth="1"/>
    <col min="6415" max="6415" width="11.42578125" style="41" customWidth="1"/>
    <col min="6416" max="6416" width="9.140625" style="41"/>
    <col min="6417" max="6417" width="9.28515625" style="41" customWidth="1"/>
    <col min="6418" max="6656" width="9.140625" style="41"/>
    <col min="6657" max="6657" width="27.42578125" style="41" customWidth="1"/>
    <col min="6658" max="6665" width="9.42578125" style="41" bestFit="1" customWidth="1"/>
    <col min="6666" max="6669" width="9.140625" style="41"/>
    <col min="6670" max="6670" width="13" style="41" customWidth="1"/>
    <col min="6671" max="6671" width="11.42578125" style="41" customWidth="1"/>
    <col min="6672" max="6672" width="9.140625" style="41"/>
    <col min="6673" max="6673" width="9.28515625" style="41" customWidth="1"/>
    <col min="6674" max="6912" width="9.140625" style="41"/>
    <col min="6913" max="6913" width="27.42578125" style="41" customWidth="1"/>
    <col min="6914" max="6921" width="9.42578125" style="41" bestFit="1" customWidth="1"/>
    <col min="6922" max="6925" width="9.140625" style="41"/>
    <col min="6926" max="6926" width="13" style="41" customWidth="1"/>
    <col min="6927" max="6927" width="11.42578125" style="41" customWidth="1"/>
    <col min="6928" max="6928" width="9.140625" style="41"/>
    <col min="6929" max="6929" width="9.28515625" style="41" customWidth="1"/>
    <col min="6930" max="7168" width="9.140625" style="41"/>
    <col min="7169" max="7169" width="27.42578125" style="41" customWidth="1"/>
    <col min="7170" max="7177" width="9.42578125" style="41" bestFit="1" customWidth="1"/>
    <col min="7178" max="7181" width="9.140625" style="41"/>
    <col min="7182" max="7182" width="13" style="41" customWidth="1"/>
    <col min="7183" max="7183" width="11.42578125" style="41" customWidth="1"/>
    <col min="7184" max="7184" width="9.140625" style="41"/>
    <col min="7185" max="7185" width="9.28515625" style="41" customWidth="1"/>
    <col min="7186" max="7424" width="9.140625" style="41"/>
    <col min="7425" max="7425" width="27.42578125" style="41" customWidth="1"/>
    <col min="7426" max="7433" width="9.42578125" style="41" bestFit="1" customWidth="1"/>
    <col min="7434" max="7437" width="9.140625" style="41"/>
    <col min="7438" max="7438" width="13" style="41" customWidth="1"/>
    <col min="7439" max="7439" width="11.42578125" style="41" customWidth="1"/>
    <col min="7440" max="7440" width="9.140625" style="41"/>
    <col min="7441" max="7441" width="9.28515625" style="41" customWidth="1"/>
    <col min="7442" max="7680" width="9.140625" style="41"/>
    <col min="7681" max="7681" width="27.42578125" style="41" customWidth="1"/>
    <col min="7682" max="7689" width="9.42578125" style="41" bestFit="1" customWidth="1"/>
    <col min="7690" max="7693" width="9.140625" style="41"/>
    <col min="7694" max="7694" width="13" style="41" customWidth="1"/>
    <col min="7695" max="7695" width="11.42578125" style="41" customWidth="1"/>
    <col min="7696" max="7696" width="9.140625" style="41"/>
    <col min="7697" max="7697" width="9.28515625" style="41" customWidth="1"/>
    <col min="7698" max="7936" width="9.140625" style="41"/>
    <col min="7937" max="7937" width="27.42578125" style="41" customWidth="1"/>
    <col min="7938" max="7945" width="9.42578125" style="41" bestFit="1" customWidth="1"/>
    <col min="7946" max="7949" width="9.140625" style="41"/>
    <col min="7950" max="7950" width="13" style="41" customWidth="1"/>
    <col min="7951" max="7951" width="11.42578125" style="41" customWidth="1"/>
    <col min="7952" max="7952" width="9.140625" style="41"/>
    <col min="7953" max="7953" width="9.28515625" style="41" customWidth="1"/>
    <col min="7954" max="8192" width="9.140625" style="41"/>
    <col min="8193" max="8193" width="27.42578125" style="41" customWidth="1"/>
    <col min="8194" max="8201" width="9.42578125" style="41" bestFit="1" customWidth="1"/>
    <col min="8202" max="8205" width="9.140625" style="41"/>
    <col min="8206" max="8206" width="13" style="41" customWidth="1"/>
    <col min="8207" max="8207" width="11.42578125" style="41" customWidth="1"/>
    <col min="8208" max="8208" width="9.140625" style="41"/>
    <col min="8209" max="8209" width="9.28515625" style="41" customWidth="1"/>
    <col min="8210" max="8448" width="9.140625" style="41"/>
    <col min="8449" max="8449" width="27.42578125" style="41" customWidth="1"/>
    <col min="8450" max="8457" width="9.42578125" style="41" bestFit="1" customWidth="1"/>
    <col min="8458" max="8461" width="9.140625" style="41"/>
    <col min="8462" max="8462" width="13" style="41" customWidth="1"/>
    <col min="8463" max="8463" width="11.42578125" style="41" customWidth="1"/>
    <col min="8464" max="8464" width="9.140625" style="41"/>
    <col min="8465" max="8465" width="9.28515625" style="41" customWidth="1"/>
    <col min="8466" max="8704" width="9.140625" style="41"/>
    <col min="8705" max="8705" width="27.42578125" style="41" customWidth="1"/>
    <col min="8706" max="8713" width="9.42578125" style="41" bestFit="1" customWidth="1"/>
    <col min="8714" max="8717" width="9.140625" style="41"/>
    <col min="8718" max="8718" width="13" style="41" customWidth="1"/>
    <col min="8719" max="8719" width="11.42578125" style="41" customWidth="1"/>
    <col min="8720" max="8720" width="9.140625" style="41"/>
    <col min="8721" max="8721" width="9.28515625" style="41" customWidth="1"/>
    <col min="8722" max="8960" width="9.140625" style="41"/>
    <col min="8961" max="8961" width="27.42578125" style="41" customWidth="1"/>
    <col min="8962" max="8969" width="9.42578125" style="41" bestFit="1" customWidth="1"/>
    <col min="8970" max="8973" width="9.140625" style="41"/>
    <col min="8974" max="8974" width="13" style="41" customWidth="1"/>
    <col min="8975" max="8975" width="11.42578125" style="41" customWidth="1"/>
    <col min="8976" max="8976" width="9.140625" style="41"/>
    <col min="8977" max="8977" width="9.28515625" style="41" customWidth="1"/>
    <col min="8978" max="9216" width="9.140625" style="41"/>
    <col min="9217" max="9217" width="27.42578125" style="41" customWidth="1"/>
    <col min="9218" max="9225" width="9.42578125" style="41" bestFit="1" customWidth="1"/>
    <col min="9226" max="9229" width="9.140625" style="41"/>
    <col min="9230" max="9230" width="13" style="41" customWidth="1"/>
    <col min="9231" max="9231" width="11.42578125" style="41" customWidth="1"/>
    <col min="9232" max="9232" width="9.140625" style="41"/>
    <col min="9233" max="9233" width="9.28515625" style="41" customWidth="1"/>
    <col min="9234" max="9472" width="9.140625" style="41"/>
    <col min="9473" max="9473" width="27.42578125" style="41" customWidth="1"/>
    <col min="9474" max="9481" width="9.42578125" style="41" bestFit="1" customWidth="1"/>
    <col min="9482" max="9485" width="9.140625" style="41"/>
    <col min="9486" max="9486" width="13" style="41" customWidth="1"/>
    <col min="9487" max="9487" width="11.42578125" style="41" customWidth="1"/>
    <col min="9488" max="9488" width="9.140625" style="41"/>
    <col min="9489" max="9489" width="9.28515625" style="41" customWidth="1"/>
    <col min="9490" max="9728" width="9.140625" style="41"/>
    <col min="9729" max="9729" width="27.42578125" style="41" customWidth="1"/>
    <col min="9730" max="9737" width="9.42578125" style="41" bestFit="1" customWidth="1"/>
    <col min="9738" max="9741" width="9.140625" style="41"/>
    <col min="9742" max="9742" width="13" style="41" customWidth="1"/>
    <col min="9743" max="9743" width="11.42578125" style="41" customWidth="1"/>
    <col min="9744" max="9744" width="9.140625" style="41"/>
    <col min="9745" max="9745" width="9.28515625" style="41" customWidth="1"/>
    <col min="9746" max="9984" width="9.140625" style="41"/>
    <col min="9985" max="9985" width="27.42578125" style="41" customWidth="1"/>
    <col min="9986" max="9993" width="9.42578125" style="41" bestFit="1" customWidth="1"/>
    <col min="9994" max="9997" width="9.140625" style="41"/>
    <col min="9998" max="9998" width="13" style="41" customWidth="1"/>
    <col min="9999" max="9999" width="11.42578125" style="41" customWidth="1"/>
    <col min="10000" max="10000" width="9.140625" style="41"/>
    <col min="10001" max="10001" width="9.28515625" style="41" customWidth="1"/>
    <col min="10002" max="10240" width="9.140625" style="41"/>
    <col min="10241" max="10241" width="27.42578125" style="41" customWidth="1"/>
    <col min="10242" max="10249" width="9.42578125" style="41" bestFit="1" customWidth="1"/>
    <col min="10250" max="10253" width="9.140625" style="41"/>
    <col min="10254" max="10254" width="13" style="41" customWidth="1"/>
    <col min="10255" max="10255" width="11.42578125" style="41" customWidth="1"/>
    <col min="10256" max="10256" width="9.140625" style="41"/>
    <col min="10257" max="10257" width="9.28515625" style="41" customWidth="1"/>
    <col min="10258" max="10496" width="9.140625" style="41"/>
    <col min="10497" max="10497" width="27.42578125" style="41" customWidth="1"/>
    <col min="10498" max="10505" width="9.42578125" style="41" bestFit="1" customWidth="1"/>
    <col min="10506" max="10509" width="9.140625" style="41"/>
    <col min="10510" max="10510" width="13" style="41" customWidth="1"/>
    <col min="10511" max="10511" width="11.42578125" style="41" customWidth="1"/>
    <col min="10512" max="10512" width="9.140625" style="41"/>
    <col min="10513" max="10513" width="9.28515625" style="41" customWidth="1"/>
    <col min="10514" max="10752" width="9.140625" style="41"/>
    <col min="10753" max="10753" width="27.42578125" style="41" customWidth="1"/>
    <col min="10754" max="10761" width="9.42578125" style="41" bestFit="1" customWidth="1"/>
    <col min="10762" max="10765" width="9.140625" style="41"/>
    <col min="10766" max="10766" width="13" style="41" customWidth="1"/>
    <col min="10767" max="10767" width="11.42578125" style="41" customWidth="1"/>
    <col min="10768" max="10768" width="9.140625" style="41"/>
    <col min="10769" max="10769" width="9.28515625" style="41" customWidth="1"/>
    <col min="10770" max="11008" width="9.140625" style="41"/>
    <col min="11009" max="11009" width="27.42578125" style="41" customWidth="1"/>
    <col min="11010" max="11017" width="9.42578125" style="41" bestFit="1" customWidth="1"/>
    <col min="11018" max="11021" width="9.140625" style="41"/>
    <col min="11022" max="11022" width="13" style="41" customWidth="1"/>
    <col min="11023" max="11023" width="11.42578125" style="41" customWidth="1"/>
    <col min="11024" max="11024" width="9.140625" style="41"/>
    <col min="11025" max="11025" width="9.28515625" style="41" customWidth="1"/>
    <col min="11026" max="11264" width="9.140625" style="41"/>
    <col min="11265" max="11265" width="27.42578125" style="41" customWidth="1"/>
    <col min="11266" max="11273" width="9.42578125" style="41" bestFit="1" customWidth="1"/>
    <col min="11274" max="11277" width="9.140625" style="41"/>
    <col min="11278" max="11278" width="13" style="41" customWidth="1"/>
    <col min="11279" max="11279" width="11.42578125" style="41" customWidth="1"/>
    <col min="11280" max="11280" width="9.140625" style="41"/>
    <col min="11281" max="11281" width="9.28515625" style="41" customWidth="1"/>
    <col min="11282" max="11520" width="9.140625" style="41"/>
    <col min="11521" max="11521" width="27.42578125" style="41" customWidth="1"/>
    <col min="11522" max="11529" width="9.42578125" style="41" bestFit="1" customWidth="1"/>
    <col min="11530" max="11533" width="9.140625" style="41"/>
    <col min="11534" max="11534" width="13" style="41" customWidth="1"/>
    <col min="11535" max="11535" width="11.42578125" style="41" customWidth="1"/>
    <col min="11536" max="11536" width="9.140625" style="41"/>
    <col min="11537" max="11537" width="9.28515625" style="41" customWidth="1"/>
    <col min="11538" max="11776" width="9.140625" style="41"/>
    <col min="11777" max="11777" width="27.42578125" style="41" customWidth="1"/>
    <col min="11778" max="11785" width="9.42578125" style="41" bestFit="1" customWidth="1"/>
    <col min="11786" max="11789" width="9.140625" style="41"/>
    <col min="11790" max="11790" width="13" style="41" customWidth="1"/>
    <col min="11791" max="11791" width="11.42578125" style="41" customWidth="1"/>
    <col min="11792" max="11792" width="9.140625" style="41"/>
    <col min="11793" max="11793" width="9.28515625" style="41" customWidth="1"/>
    <col min="11794" max="12032" width="9.140625" style="41"/>
    <col min="12033" max="12033" width="27.42578125" style="41" customWidth="1"/>
    <col min="12034" max="12041" width="9.42578125" style="41" bestFit="1" customWidth="1"/>
    <col min="12042" max="12045" width="9.140625" style="41"/>
    <col min="12046" max="12046" width="13" style="41" customWidth="1"/>
    <col min="12047" max="12047" width="11.42578125" style="41" customWidth="1"/>
    <col min="12048" max="12048" width="9.140625" style="41"/>
    <col min="12049" max="12049" width="9.28515625" style="41" customWidth="1"/>
    <col min="12050" max="12288" width="9.140625" style="41"/>
    <col min="12289" max="12289" width="27.42578125" style="41" customWidth="1"/>
    <col min="12290" max="12297" width="9.42578125" style="41" bestFit="1" customWidth="1"/>
    <col min="12298" max="12301" width="9.140625" style="41"/>
    <col min="12302" max="12302" width="13" style="41" customWidth="1"/>
    <col min="12303" max="12303" width="11.42578125" style="41" customWidth="1"/>
    <col min="12304" max="12304" width="9.140625" style="41"/>
    <col min="12305" max="12305" width="9.28515625" style="41" customWidth="1"/>
    <col min="12306" max="12544" width="9.140625" style="41"/>
    <col min="12545" max="12545" width="27.42578125" style="41" customWidth="1"/>
    <col min="12546" max="12553" width="9.42578125" style="41" bestFit="1" customWidth="1"/>
    <col min="12554" max="12557" width="9.140625" style="41"/>
    <col min="12558" max="12558" width="13" style="41" customWidth="1"/>
    <col min="12559" max="12559" width="11.42578125" style="41" customWidth="1"/>
    <col min="12560" max="12560" width="9.140625" style="41"/>
    <col min="12561" max="12561" width="9.28515625" style="41" customWidth="1"/>
    <col min="12562" max="12800" width="9.140625" style="41"/>
    <col min="12801" max="12801" width="27.42578125" style="41" customWidth="1"/>
    <col min="12802" max="12809" width="9.42578125" style="41" bestFit="1" customWidth="1"/>
    <col min="12810" max="12813" width="9.140625" style="41"/>
    <col min="12814" max="12814" width="13" style="41" customWidth="1"/>
    <col min="12815" max="12815" width="11.42578125" style="41" customWidth="1"/>
    <col min="12816" max="12816" width="9.140625" style="41"/>
    <col min="12817" max="12817" width="9.28515625" style="41" customWidth="1"/>
    <col min="12818" max="13056" width="9.140625" style="41"/>
    <col min="13057" max="13057" width="27.42578125" style="41" customWidth="1"/>
    <col min="13058" max="13065" width="9.42578125" style="41" bestFit="1" customWidth="1"/>
    <col min="13066" max="13069" width="9.140625" style="41"/>
    <col min="13070" max="13070" width="13" style="41" customWidth="1"/>
    <col min="13071" max="13071" width="11.42578125" style="41" customWidth="1"/>
    <col min="13072" max="13072" width="9.140625" style="41"/>
    <col min="13073" max="13073" width="9.28515625" style="41" customWidth="1"/>
    <col min="13074" max="13312" width="9.140625" style="41"/>
    <col min="13313" max="13313" width="27.42578125" style="41" customWidth="1"/>
    <col min="13314" max="13321" width="9.42578125" style="41" bestFit="1" customWidth="1"/>
    <col min="13322" max="13325" width="9.140625" style="41"/>
    <col min="13326" max="13326" width="13" style="41" customWidth="1"/>
    <col min="13327" max="13327" width="11.42578125" style="41" customWidth="1"/>
    <col min="13328" max="13328" width="9.140625" style="41"/>
    <col min="13329" max="13329" width="9.28515625" style="41" customWidth="1"/>
    <col min="13330" max="13568" width="9.140625" style="41"/>
    <col min="13569" max="13569" width="27.42578125" style="41" customWidth="1"/>
    <col min="13570" max="13577" width="9.42578125" style="41" bestFit="1" customWidth="1"/>
    <col min="13578" max="13581" width="9.140625" style="41"/>
    <col min="13582" max="13582" width="13" style="41" customWidth="1"/>
    <col min="13583" max="13583" width="11.42578125" style="41" customWidth="1"/>
    <col min="13584" max="13584" width="9.140625" style="41"/>
    <col min="13585" max="13585" width="9.28515625" style="41" customWidth="1"/>
    <col min="13586" max="13824" width="9.140625" style="41"/>
    <col min="13825" max="13825" width="27.42578125" style="41" customWidth="1"/>
    <col min="13826" max="13833" width="9.42578125" style="41" bestFit="1" customWidth="1"/>
    <col min="13834" max="13837" width="9.140625" style="41"/>
    <col min="13838" max="13838" width="13" style="41" customWidth="1"/>
    <col min="13839" max="13839" width="11.42578125" style="41" customWidth="1"/>
    <col min="13840" max="13840" width="9.140625" style="41"/>
    <col min="13841" max="13841" width="9.28515625" style="41" customWidth="1"/>
    <col min="13842" max="14080" width="9.140625" style="41"/>
    <col min="14081" max="14081" width="27.42578125" style="41" customWidth="1"/>
    <col min="14082" max="14089" width="9.42578125" style="41" bestFit="1" customWidth="1"/>
    <col min="14090" max="14093" width="9.140625" style="41"/>
    <col min="14094" max="14094" width="13" style="41" customWidth="1"/>
    <col min="14095" max="14095" width="11.42578125" style="41" customWidth="1"/>
    <col min="14096" max="14096" width="9.140625" style="41"/>
    <col min="14097" max="14097" width="9.28515625" style="41" customWidth="1"/>
    <col min="14098" max="14336" width="9.140625" style="41"/>
    <col min="14337" max="14337" width="27.42578125" style="41" customWidth="1"/>
    <col min="14338" max="14345" width="9.42578125" style="41" bestFit="1" customWidth="1"/>
    <col min="14346" max="14349" width="9.140625" style="41"/>
    <col min="14350" max="14350" width="13" style="41" customWidth="1"/>
    <col min="14351" max="14351" width="11.42578125" style="41" customWidth="1"/>
    <col min="14352" max="14352" width="9.140625" style="41"/>
    <col min="14353" max="14353" width="9.28515625" style="41" customWidth="1"/>
    <col min="14354" max="14592" width="9.140625" style="41"/>
    <col min="14593" max="14593" width="27.42578125" style="41" customWidth="1"/>
    <col min="14594" max="14601" width="9.42578125" style="41" bestFit="1" customWidth="1"/>
    <col min="14602" max="14605" width="9.140625" style="41"/>
    <col min="14606" max="14606" width="13" style="41" customWidth="1"/>
    <col min="14607" max="14607" width="11.42578125" style="41" customWidth="1"/>
    <col min="14608" max="14608" width="9.140625" style="41"/>
    <col min="14609" max="14609" width="9.28515625" style="41" customWidth="1"/>
    <col min="14610" max="14848" width="9.140625" style="41"/>
    <col min="14849" max="14849" width="27.42578125" style="41" customWidth="1"/>
    <col min="14850" max="14857" width="9.42578125" style="41" bestFit="1" customWidth="1"/>
    <col min="14858" max="14861" width="9.140625" style="41"/>
    <col min="14862" max="14862" width="13" style="41" customWidth="1"/>
    <col min="14863" max="14863" width="11.42578125" style="41" customWidth="1"/>
    <col min="14864" max="14864" width="9.140625" style="41"/>
    <col min="14865" max="14865" width="9.28515625" style="41" customWidth="1"/>
    <col min="14866" max="15104" width="9.140625" style="41"/>
    <col min="15105" max="15105" width="27.42578125" style="41" customWidth="1"/>
    <col min="15106" max="15113" width="9.42578125" style="41" bestFit="1" customWidth="1"/>
    <col min="15114" max="15117" width="9.140625" style="41"/>
    <col min="15118" max="15118" width="13" style="41" customWidth="1"/>
    <col min="15119" max="15119" width="11.42578125" style="41" customWidth="1"/>
    <col min="15120" max="15120" width="9.140625" style="41"/>
    <col min="15121" max="15121" width="9.28515625" style="41" customWidth="1"/>
    <col min="15122" max="15360" width="9.140625" style="41"/>
    <col min="15361" max="15361" width="27.42578125" style="41" customWidth="1"/>
    <col min="15362" max="15369" width="9.42578125" style="41" bestFit="1" customWidth="1"/>
    <col min="15370" max="15373" width="9.140625" style="41"/>
    <col min="15374" max="15374" width="13" style="41" customWidth="1"/>
    <col min="15375" max="15375" width="11.42578125" style="41" customWidth="1"/>
    <col min="15376" max="15376" width="9.140625" style="41"/>
    <col min="15377" max="15377" width="9.28515625" style="41" customWidth="1"/>
    <col min="15378" max="15616" width="9.140625" style="41"/>
    <col min="15617" max="15617" width="27.42578125" style="41" customWidth="1"/>
    <col min="15618" max="15625" width="9.42578125" style="41" bestFit="1" customWidth="1"/>
    <col min="15626" max="15629" width="9.140625" style="41"/>
    <col min="15630" max="15630" width="13" style="41" customWidth="1"/>
    <col min="15631" max="15631" width="11.42578125" style="41" customWidth="1"/>
    <col min="15632" max="15632" width="9.140625" style="41"/>
    <col min="15633" max="15633" width="9.28515625" style="41" customWidth="1"/>
    <col min="15634" max="15872" width="9.140625" style="41"/>
    <col min="15873" max="15873" width="27.42578125" style="41" customWidth="1"/>
    <col min="15874" max="15881" width="9.42578125" style="41" bestFit="1" customWidth="1"/>
    <col min="15882" max="15885" width="9.140625" style="41"/>
    <col min="15886" max="15886" width="13" style="41" customWidth="1"/>
    <col min="15887" max="15887" width="11.42578125" style="41" customWidth="1"/>
    <col min="15888" max="15888" width="9.140625" style="41"/>
    <col min="15889" max="15889" width="9.28515625" style="41" customWidth="1"/>
    <col min="15890" max="16128" width="9.140625" style="41"/>
    <col min="16129" max="16129" width="27.42578125" style="41" customWidth="1"/>
    <col min="16130" max="16137" width="9.42578125" style="41" bestFit="1" customWidth="1"/>
    <col min="16138" max="16141" width="9.140625" style="41"/>
    <col min="16142" max="16142" width="13" style="41" customWidth="1"/>
    <col min="16143" max="16143" width="11.42578125" style="41" customWidth="1"/>
    <col min="16144" max="16144" width="9.140625" style="41"/>
    <col min="16145" max="16145" width="9.28515625" style="41" customWidth="1"/>
    <col min="16146" max="16384" width="9.140625" style="41"/>
  </cols>
  <sheetData>
    <row r="1" spans="1:19" ht="27" customHeight="1">
      <c r="A1" s="127" t="s">
        <v>1</v>
      </c>
      <c r="B1" s="130" t="s">
        <v>42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9" ht="27" customHeight="1">
      <c r="A2" s="128"/>
      <c r="B2" s="40" t="s">
        <v>47</v>
      </c>
      <c r="C2" s="40" t="s">
        <v>48</v>
      </c>
      <c r="D2" s="40" t="s">
        <v>49</v>
      </c>
      <c r="E2" s="40" t="s">
        <v>50</v>
      </c>
      <c r="F2" s="40" t="s">
        <v>51</v>
      </c>
      <c r="G2" s="40" t="s">
        <v>52</v>
      </c>
      <c r="H2" s="40" t="s">
        <v>53</v>
      </c>
      <c r="I2" s="40" t="s">
        <v>54</v>
      </c>
      <c r="J2" s="40" t="s">
        <v>55</v>
      </c>
      <c r="K2" s="40" t="s">
        <v>56</v>
      </c>
      <c r="L2" s="40" t="s">
        <v>57</v>
      </c>
      <c r="M2" s="40" t="s">
        <v>58</v>
      </c>
      <c r="N2" s="40" t="s">
        <v>23</v>
      </c>
    </row>
    <row r="3" spans="1:19" ht="27" customHeight="1">
      <c r="A3" s="42" t="s">
        <v>3</v>
      </c>
      <c r="B3" s="43">
        <f>'ตค 64- กย 65'!B8</f>
        <v>158.29999999999998</v>
      </c>
      <c r="C3" s="43">
        <f>'ตค 64- กย 65'!C8</f>
        <v>168.3</v>
      </c>
      <c r="D3" s="43">
        <f>'ตค 64- กย 65'!D8</f>
        <v>145.1</v>
      </c>
      <c r="E3" s="44">
        <f>'ตค 64- กย 65'!E8</f>
        <v>111.80000000000001</v>
      </c>
      <c r="F3" s="44">
        <f>'ตค 64- กย 65'!F8</f>
        <v>142.99999999999997</v>
      </c>
      <c r="G3" s="44">
        <f>'ตค 64- กย 65'!G8</f>
        <v>239.29999999999998</v>
      </c>
      <c r="H3" s="44">
        <f>'ตค 64- กย 65'!H8</f>
        <v>140.29999999999998</v>
      </c>
      <c r="I3" s="44">
        <f>'ตค 64- กย 65'!I8</f>
        <v>161.29999999999998</v>
      </c>
      <c r="J3" s="44">
        <f>'ตค 64- กย 65'!J8</f>
        <v>0</v>
      </c>
      <c r="K3" s="44">
        <f>'ตค 64- กย 65'!K8</f>
        <v>146</v>
      </c>
      <c r="L3" s="44">
        <f>'ตค 64- กย 65'!L8</f>
        <v>0</v>
      </c>
      <c r="M3" s="44">
        <f>'ตค 64- กย 65'!M8</f>
        <v>0</v>
      </c>
      <c r="N3" s="44">
        <f>SUM(B3:M3)</f>
        <v>1413.3999999999999</v>
      </c>
    </row>
    <row r="4" spans="1:19" ht="27" customHeight="1">
      <c r="A4" s="45" t="s">
        <v>5</v>
      </c>
      <c r="B4" s="44">
        <f>'ตค 64- กย 65'!B13</f>
        <v>151.61999999999998</v>
      </c>
      <c r="C4" s="44">
        <f>'ตค 64- กย 65'!C13</f>
        <v>202.97</v>
      </c>
      <c r="D4" s="44">
        <f>'ตค 64- กย 65'!D13</f>
        <v>178.16999999999996</v>
      </c>
      <c r="E4" s="44">
        <f>'ตค 64- กย 65'!E13</f>
        <v>665.8</v>
      </c>
      <c r="F4" s="44">
        <f>'ตค 64- กย 65'!F13</f>
        <v>731.10000000000014</v>
      </c>
      <c r="G4" s="44">
        <f>'ตค 64- กย 65'!G13</f>
        <v>788.5999999999998</v>
      </c>
      <c r="H4" s="44">
        <f>'ตค 64- กย 65'!H13</f>
        <v>645.40000000000009</v>
      </c>
      <c r="I4" s="44">
        <f>'ตค 64- กย 65'!I13</f>
        <v>719.61999999999989</v>
      </c>
      <c r="J4" s="44">
        <f>'ตค 64- กย 65'!J13</f>
        <v>0</v>
      </c>
      <c r="K4" s="44">
        <f>'ตค 64- กย 65'!K13</f>
        <v>596.6</v>
      </c>
      <c r="L4" s="44">
        <f>'ตค 64- กย 65'!L13</f>
        <v>0</v>
      </c>
      <c r="M4" s="44">
        <f>'ตค 64- กย 65'!M13</f>
        <v>0</v>
      </c>
      <c r="N4" s="44">
        <f t="shared" ref="N4:N6" si="0">SUM(B4:M4)</f>
        <v>4679.88</v>
      </c>
    </row>
    <row r="5" spans="1:19" ht="27" customHeight="1">
      <c r="A5" s="46" t="s">
        <v>43</v>
      </c>
      <c r="B5" s="47">
        <f>'ตค 64- กย 65'!B19</f>
        <v>54.199999999999996</v>
      </c>
      <c r="C5" s="47">
        <f>'ตค 64- กย 65'!C19</f>
        <v>45</v>
      </c>
      <c r="D5" s="47">
        <f>'ตค 64- กย 65'!D19</f>
        <v>49.5</v>
      </c>
      <c r="E5" s="47">
        <f>'ตค 64- กย 65'!E19</f>
        <v>47.5</v>
      </c>
      <c r="F5" s="47">
        <f>'ตค 64- กย 65'!F19</f>
        <v>109.10000000000002</v>
      </c>
      <c r="G5" s="47">
        <f>'ตค 64- กย 65'!G19</f>
        <v>72.700000000000017</v>
      </c>
      <c r="H5" s="47">
        <f>'ตค 64- กย 65'!H19</f>
        <v>32.9</v>
      </c>
      <c r="I5" s="47">
        <f>'ตค 64- กย 65'!I19</f>
        <v>6030.3</v>
      </c>
      <c r="J5" s="47">
        <f>'ตค 64- กย 65'!J19</f>
        <v>0</v>
      </c>
      <c r="K5" s="47">
        <f>'ตค 64- กย 65'!K19</f>
        <v>42.3</v>
      </c>
      <c r="L5" s="47">
        <f>'ตค 64- กย 65'!L19</f>
        <v>0</v>
      </c>
      <c r="M5" s="47">
        <f>'ตค 64- กย 65'!M19</f>
        <v>0</v>
      </c>
      <c r="N5" s="44">
        <f t="shared" si="0"/>
        <v>6483.5</v>
      </c>
    </row>
    <row r="6" spans="1:19" ht="27" customHeight="1">
      <c r="A6" s="56" t="s">
        <v>14</v>
      </c>
      <c r="B6" s="15">
        <v>0</v>
      </c>
      <c r="C6" s="15">
        <v>0</v>
      </c>
      <c r="D6" s="15">
        <v>0</v>
      </c>
      <c r="E6" s="15">
        <v>1.2</v>
      </c>
      <c r="F6" s="15">
        <v>0</v>
      </c>
      <c r="G6" s="15">
        <v>1</v>
      </c>
      <c r="H6" s="15">
        <v>1.6</v>
      </c>
      <c r="I6" s="15">
        <v>4</v>
      </c>
      <c r="J6" s="15">
        <v>19.3</v>
      </c>
      <c r="K6" s="15">
        <v>10.6</v>
      </c>
      <c r="L6" s="15">
        <v>39.1</v>
      </c>
      <c r="M6" s="15">
        <v>23.1</v>
      </c>
      <c r="N6" s="44">
        <f t="shared" si="0"/>
        <v>99.9</v>
      </c>
    </row>
    <row r="7" spans="1:19" ht="27" customHeight="1">
      <c r="A7" s="48" t="s">
        <v>61</v>
      </c>
      <c r="B7" s="49">
        <f>SUM(B3:B6)</f>
        <v>364.11999999999995</v>
      </c>
      <c r="C7" s="49">
        <f t="shared" ref="C7:M7" si="1">SUM(C3:C6)</f>
        <v>416.27</v>
      </c>
      <c r="D7" s="49">
        <f t="shared" si="1"/>
        <v>372.77</v>
      </c>
      <c r="E7" s="49">
        <f t="shared" si="1"/>
        <v>826.3</v>
      </c>
      <c r="F7" s="49">
        <f t="shared" si="1"/>
        <v>983.20000000000016</v>
      </c>
      <c r="G7" s="49">
        <f t="shared" si="1"/>
        <v>1101.5999999999999</v>
      </c>
      <c r="H7" s="49">
        <f t="shared" si="1"/>
        <v>820.2</v>
      </c>
      <c r="I7" s="49">
        <f t="shared" si="1"/>
        <v>6915.22</v>
      </c>
      <c r="J7" s="49">
        <f t="shared" si="1"/>
        <v>19.3</v>
      </c>
      <c r="K7" s="49">
        <f t="shared" si="1"/>
        <v>795.5</v>
      </c>
      <c r="L7" s="49">
        <f t="shared" si="1"/>
        <v>39.1</v>
      </c>
      <c r="M7" s="49">
        <f t="shared" si="1"/>
        <v>23.1</v>
      </c>
      <c r="N7" s="49">
        <f>SUM(N3:N6)</f>
        <v>12676.679999999998</v>
      </c>
      <c r="O7" s="129"/>
      <c r="P7" s="129"/>
      <c r="Q7" s="129"/>
    </row>
    <row r="8" spans="1:19" ht="27" customHeight="1">
      <c r="A8" s="52" t="s">
        <v>44</v>
      </c>
      <c r="B8" s="53">
        <f>B5/B7</f>
        <v>0.14885202680435022</v>
      </c>
      <c r="C8" s="53">
        <f t="shared" ref="C8:M8" si="2">C5/C7</f>
        <v>0.10810291397410335</v>
      </c>
      <c r="D8" s="53">
        <f t="shared" si="2"/>
        <v>0.13278965581994259</v>
      </c>
      <c r="E8" s="53">
        <f t="shared" si="2"/>
        <v>5.7485174875953046E-2</v>
      </c>
      <c r="F8" s="53">
        <f t="shared" si="2"/>
        <v>0.11096419853539463</v>
      </c>
      <c r="G8" s="53">
        <f t="shared" si="2"/>
        <v>6.599491648511259E-2</v>
      </c>
      <c r="H8" s="53">
        <f t="shared" si="2"/>
        <v>4.0112167763960004E-2</v>
      </c>
      <c r="I8" s="53">
        <f t="shared" si="2"/>
        <v>0.87203299388884226</v>
      </c>
      <c r="J8" s="53">
        <f t="shared" si="2"/>
        <v>0</v>
      </c>
      <c r="K8" s="53">
        <f t="shared" si="2"/>
        <v>5.3174104336895033E-2</v>
      </c>
      <c r="L8" s="53">
        <f t="shared" si="2"/>
        <v>0</v>
      </c>
      <c r="M8" s="53">
        <f t="shared" si="2"/>
        <v>0</v>
      </c>
      <c r="N8" s="53">
        <f>N5/N7</f>
        <v>0.51145094772448307</v>
      </c>
      <c r="O8" s="51"/>
      <c r="P8" s="51"/>
      <c r="Q8" s="51"/>
    </row>
    <row r="9" spans="1:19" ht="27" customHeight="1">
      <c r="A9" s="52" t="s">
        <v>45</v>
      </c>
      <c r="B9" s="53">
        <f>B3/B7</f>
        <v>0.43474678677359113</v>
      </c>
      <c r="C9" s="53">
        <f t="shared" ref="C9:M9" si="3">C3/C7</f>
        <v>0.40430489826314658</v>
      </c>
      <c r="D9" s="53">
        <f t="shared" si="3"/>
        <v>0.3892480618075489</v>
      </c>
      <c r="E9" s="53">
        <f t="shared" si="3"/>
        <v>0.13530194844487475</v>
      </c>
      <c r="F9" s="53">
        <f t="shared" si="3"/>
        <v>0.14544344995931646</v>
      </c>
      <c r="G9" s="53">
        <f t="shared" si="3"/>
        <v>0.21722948438634712</v>
      </c>
      <c r="H9" s="53">
        <f t="shared" si="3"/>
        <v>0.17105584003901483</v>
      </c>
      <c r="I9" s="53">
        <f t="shared" si="3"/>
        <v>2.3325360581442092E-2</v>
      </c>
      <c r="J9" s="53">
        <f t="shared" si="3"/>
        <v>0</v>
      </c>
      <c r="K9" s="53">
        <f t="shared" si="3"/>
        <v>0.18353236957888119</v>
      </c>
      <c r="L9" s="53">
        <f t="shared" si="3"/>
        <v>0</v>
      </c>
      <c r="M9" s="53">
        <f t="shared" si="3"/>
        <v>0</v>
      </c>
      <c r="N9" s="53">
        <f>N3/N7</f>
        <v>0.11149606994891408</v>
      </c>
      <c r="O9" s="131" t="s">
        <v>59</v>
      </c>
      <c r="P9" s="132"/>
      <c r="Q9" s="132"/>
      <c r="R9" s="132"/>
      <c r="S9" s="132"/>
    </row>
    <row r="10" spans="1:19" ht="27" customHeight="1">
      <c r="A10" s="52" t="s">
        <v>46</v>
      </c>
      <c r="B10" s="54">
        <f>B4/B7</f>
        <v>0.41640118642205864</v>
      </c>
      <c r="C10" s="54">
        <f t="shared" ref="C10:M10" si="4">C4/C7</f>
        <v>0.48759218776275015</v>
      </c>
      <c r="D10" s="54">
        <f t="shared" si="4"/>
        <v>0.47796228237250843</v>
      </c>
      <c r="E10" s="54">
        <f t="shared" si="4"/>
        <v>0.80576061962967449</v>
      </c>
      <c r="F10" s="54">
        <f t="shared" si="4"/>
        <v>0.74359235150528891</v>
      </c>
      <c r="G10" s="54">
        <f t="shared" si="4"/>
        <v>0.71586782861292653</v>
      </c>
      <c r="H10" s="54">
        <f t="shared" si="4"/>
        <v>0.78688124847598151</v>
      </c>
      <c r="I10" s="54">
        <f t="shared" si="4"/>
        <v>0.10406321129335001</v>
      </c>
      <c r="J10" s="54">
        <f t="shared" si="4"/>
        <v>0</v>
      </c>
      <c r="K10" s="54">
        <f t="shared" si="4"/>
        <v>0.74996857322438726</v>
      </c>
      <c r="L10" s="54">
        <f t="shared" si="4"/>
        <v>0</v>
      </c>
      <c r="M10" s="54">
        <f t="shared" si="4"/>
        <v>0</v>
      </c>
      <c r="N10" s="54">
        <f>N4/N7</f>
        <v>0.36917237005272679</v>
      </c>
      <c r="O10" s="125" t="s">
        <v>62</v>
      </c>
      <c r="P10" s="126"/>
      <c r="Q10" s="126"/>
      <c r="R10" s="126"/>
      <c r="S10" s="126"/>
    </row>
    <row r="11" spans="1:19" ht="27" customHeight="1">
      <c r="A11" s="55" t="s">
        <v>60</v>
      </c>
      <c r="B11" s="54">
        <f>B6/B7</f>
        <v>0</v>
      </c>
      <c r="C11" s="54">
        <f t="shared" ref="C11:M11" si="5">C6/C7</f>
        <v>0</v>
      </c>
      <c r="D11" s="54">
        <f t="shared" si="5"/>
        <v>0</v>
      </c>
      <c r="E11" s="54">
        <f t="shared" si="5"/>
        <v>1.4522570494977611E-3</v>
      </c>
      <c r="F11" s="54">
        <f t="shared" si="5"/>
        <v>0</v>
      </c>
      <c r="G11" s="54">
        <f t="shared" si="5"/>
        <v>9.0777051561365292E-4</v>
      </c>
      <c r="H11" s="54">
        <f t="shared" si="5"/>
        <v>1.950743721043648E-3</v>
      </c>
      <c r="I11" s="54">
        <f t="shared" si="5"/>
        <v>5.7843423636558201E-4</v>
      </c>
      <c r="J11" s="54">
        <f t="shared" si="5"/>
        <v>1</v>
      </c>
      <c r="K11" s="54">
        <f t="shared" si="5"/>
        <v>1.332495285983658E-2</v>
      </c>
      <c r="L11" s="54">
        <f t="shared" si="5"/>
        <v>1</v>
      </c>
      <c r="M11" s="54">
        <f t="shared" si="5"/>
        <v>1</v>
      </c>
      <c r="N11" s="54">
        <f>N6/N7</f>
        <v>7.880612273876127E-3</v>
      </c>
      <c r="O11" s="51"/>
      <c r="P11" s="51"/>
      <c r="Q11" s="51"/>
    </row>
    <row r="12" spans="1:19" ht="27" customHeight="1">
      <c r="O12" s="51"/>
      <c r="P12" s="51"/>
      <c r="Q12" s="51"/>
    </row>
  </sheetData>
  <mergeCells count="5">
    <mergeCell ref="O10:S10"/>
    <mergeCell ref="A1:A2"/>
    <mergeCell ref="O7:Q7"/>
    <mergeCell ref="B1:N1"/>
    <mergeCell ref="O9:S9"/>
  </mergeCells>
  <phoneticPr fontId="9" type="noConversion"/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8F34-1B14-FD49-AF52-2915FB0D9B8D}">
  <sheetPr>
    <pageSetUpPr fitToPage="1"/>
  </sheetPr>
  <dimension ref="A1:AJ26"/>
  <sheetViews>
    <sheetView workbookViewId="0">
      <selection activeCell="AJ5" sqref="AJ5"/>
    </sheetView>
  </sheetViews>
  <sheetFormatPr defaultColWidth="8.85546875" defaultRowHeight="21"/>
  <cols>
    <col min="1" max="1" width="22" style="4" customWidth="1"/>
    <col min="2" max="33" width="5.85546875" style="4" customWidth="1"/>
    <col min="34" max="35" width="3.7109375" style="4" customWidth="1"/>
    <col min="36" max="16384" width="8.85546875" style="4"/>
  </cols>
  <sheetData>
    <row r="1" spans="1:36" ht="32.1" customHeight="1"/>
    <row r="2" spans="1:36" ht="18" customHeight="1">
      <c r="AC2" s="4" t="s">
        <v>0</v>
      </c>
    </row>
    <row r="3" spans="1:36" ht="32.1" customHeight="1">
      <c r="A3" s="134" t="s">
        <v>73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6" ht="32.1" customHeight="1">
      <c r="A4" s="135" t="s">
        <v>41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</row>
    <row r="5" spans="1:36" ht="32.1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</row>
    <row r="6" spans="1:36" ht="32.1" customHeight="1">
      <c r="A6" s="3"/>
      <c r="B6" s="6">
        <v>1</v>
      </c>
      <c r="C6" s="6">
        <v>2</v>
      </c>
      <c r="D6" s="21">
        <v>3</v>
      </c>
      <c r="E6" s="21">
        <v>4</v>
      </c>
      <c r="F6" s="21">
        <v>5</v>
      </c>
      <c r="G6" s="6">
        <v>6</v>
      </c>
      <c r="H6" s="6">
        <v>7</v>
      </c>
      <c r="I6" s="6">
        <v>8</v>
      </c>
      <c r="J6" s="6">
        <v>9</v>
      </c>
      <c r="K6" s="21">
        <v>10</v>
      </c>
      <c r="L6" s="21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21">
        <v>17</v>
      </c>
      <c r="S6" s="21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21">
        <v>24</v>
      </c>
      <c r="Z6" s="21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/>
      <c r="AG6" s="67" t="s">
        <v>23</v>
      </c>
    </row>
    <row r="7" spans="1:36" ht="32.1" customHeight="1">
      <c r="A7" s="2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7"/>
    </row>
    <row r="8" spans="1:36" ht="32.1" customHeight="1">
      <c r="A8" s="3" t="s">
        <v>4</v>
      </c>
      <c r="B8" s="68">
        <v>6.5</v>
      </c>
      <c r="C8" s="69">
        <v>6</v>
      </c>
      <c r="D8" s="23"/>
      <c r="E8" s="24"/>
      <c r="F8" s="24"/>
      <c r="G8" s="70">
        <v>5.8</v>
      </c>
      <c r="H8" s="70">
        <v>10.8</v>
      </c>
      <c r="I8" s="70">
        <v>8.8000000000000007</v>
      </c>
      <c r="J8" s="69">
        <v>8.4</v>
      </c>
      <c r="K8" s="23"/>
      <c r="L8" s="23"/>
      <c r="M8" s="70">
        <v>9.3000000000000007</v>
      </c>
      <c r="N8" s="70">
        <v>9.5</v>
      </c>
      <c r="O8" s="70">
        <v>10.4</v>
      </c>
      <c r="P8" s="70">
        <v>9.4</v>
      </c>
      <c r="Q8" s="69">
        <v>10.9</v>
      </c>
      <c r="R8" s="23"/>
      <c r="S8" s="24"/>
      <c r="T8" s="70">
        <v>7.9</v>
      </c>
      <c r="U8" s="70">
        <v>9.4</v>
      </c>
      <c r="V8" s="70">
        <v>9.6</v>
      </c>
      <c r="W8" s="70">
        <v>8.9</v>
      </c>
      <c r="X8" s="70">
        <v>9.3000000000000007</v>
      </c>
      <c r="Y8" s="24"/>
      <c r="Z8" s="24"/>
      <c r="AA8" s="70">
        <v>6.8</v>
      </c>
      <c r="AB8" s="70">
        <v>8.6999999999999993</v>
      </c>
      <c r="AC8" s="70">
        <v>8.9</v>
      </c>
      <c r="AD8" s="70">
        <v>10.7</v>
      </c>
      <c r="AE8" s="69">
        <v>9.8000000000000007</v>
      </c>
      <c r="AF8" s="69"/>
      <c r="AG8" s="69">
        <f>SUM(B8:AE8)</f>
        <v>185.80000000000004</v>
      </c>
      <c r="AJ8" s="8"/>
    </row>
    <row r="9" spans="1:36" ht="32.1" customHeight="1">
      <c r="A9" s="2" t="s">
        <v>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J9" s="8"/>
    </row>
    <row r="10" spans="1:36" ht="32.1" customHeight="1">
      <c r="A10" s="71" t="s">
        <v>6</v>
      </c>
      <c r="B10" s="72">
        <v>34.5</v>
      </c>
      <c r="C10" s="73">
        <v>36.4</v>
      </c>
      <c r="D10" s="26"/>
      <c r="E10" s="27"/>
      <c r="F10" s="27"/>
      <c r="G10" s="74">
        <v>40.700000000000003</v>
      </c>
      <c r="H10" s="74">
        <v>31.1</v>
      </c>
      <c r="I10" s="74">
        <v>37.200000000000003</v>
      </c>
      <c r="J10" s="73">
        <v>42.5</v>
      </c>
      <c r="K10" s="26"/>
      <c r="L10" s="26"/>
      <c r="M10" s="74">
        <v>38.200000000000003</v>
      </c>
      <c r="N10" s="74">
        <v>38.299999999999997</v>
      </c>
      <c r="O10" s="74">
        <v>38.5</v>
      </c>
      <c r="P10" s="74">
        <v>41</v>
      </c>
      <c r="Q10" s="73">
        <v>33.4</v>
      </c>
      <c r="R10" s="26"/>
      <c r="S10" s="27"/>
      <c r="T10" s="74">
        <v>34.5</v>
      </c>
      <c r="U10" s="74">
        <v>36.5</v>
      </c>
      <c r="V10" s="74">
        <v>41.1</v>
      </c>
      <c r="W10" s="74">
        <v>37.6</v>
      </c>
      <c r="X10" s="73">
        <v>39.200000000000003</v>
      </c>
      <c r="Y10" s="26"/>
      <c r="Z10" s="27"/>
      <c r="AA10" s="74">
        <v>39.5</v>
      </c>
      <c r="AB10" s="74">
        <v>45.2</v>
      </c>
      <c r="AC10" s="74">
        <v>36.200000000000003</v>
      </c>
      <c r="AD10" s="74">
        <v>38.4</v>
      </c>
      <c r="AE10" s="73">
        <v>39.1</v>
      </c>
      <c r="AF10" s="73"/>
      <c r="AG10" s="7">
        <f>SUM(B10:AE10)</f>
        <v>799.10000000000014</v>
      </c>
      <c r="AJ10" s="8"/>
    </row>
    <row r="11" spans="1:36" ht="32.1" customHeight="1">
      <c r="A11" s="75" t="s">
        <v>7</v>
      </c>
      <c r="B11" s="76">
        <v>0</v>
      </c>
      <c r="C11" s="76">
        <v>0</v>
      </c>
      <c r="D11" s="28"/>
      <c r="E11" s="28"/>
      <c r="F11" s="28"/>
      <c r="G11" s="76">
        <v>0</v>
      </c>
      <c r="H11" s="76">
        <v>0</v>
      </c>
      <c r="I11" s="76">
        <v>0</v>
      </c>
      <c r="J11" s="76">
        <v>0</v>
      </c>
      <c r="K11" s="28"/>
      <c r="L11" s="28"/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28"/>
      <c r="S11" s="28"/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28"/>
      <c r="Z11" s="28"/>
      <c r="AA11" s="76">
        <v>0</v>
      </c>
      <c r="AB11" s="76">
        <v>0</v>
      </c>
      <c r="AC11" s="76">
        <v>0</v>
      </c>
      <c r="AD11" s="76">
        <v>0</v>
      </c>
      <c r="AE11" s="76">
        <v>0</v>
      </c>
      <c r="AF11" s="77"/>
      <c r="AG11" s="7">
        <f t="shared" ref="AG11:AG12" si="0">SUM(B11:AE11)</f>
        <v>0</v>
      </c>
      <c r="AJ11" s="8"/>
    </row>
    <row r="12" spans="1:36" ht="32.1" customHeight="1">
      <c r="A12" s="79" t="s">
        <v>8</v>
      </c>
      <c r="B12" s="76">
        <v>0</v>
      </c>
      <c r="C12" s="76">
        <v>0</v>
      </c>
      <c r="D12" s="28"/>
      <c r="E12" s="28"/>
      <c r="F12" s="28"/>
      <c r="G12" s="76">
        <v>0</v>
      </c>
      <c r="H12" s="76">
        <v>0</v>
      </c>
      <c r="I12" s="76">
        <v>0</v>
      </c>
      <c r="J12" s="76">
        <v>0</v>
      </c>
      <c r="K12" s="28"/>
      <c r="L12" s="28"/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28"/>
      <c r="S12" s="28"/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28"/>
      <c r="Z12" s="28"/>
      <c r="AA12" s="76">
        <v>0</v>
      </c>
      <c r="AB12" s="76">
        <v>0</v>
      </c>
      <c r="AC12" s="76">
        <v>0</v>
      </c>
      <c r="AD12" s="76">
        <v>0</v>
      </c>
      <c r="AE12" s="76">
        <v>0</v>
      </c>
      <c r="AF12" s="70"/>
      <c r="AG12" s="7">
        <f t="shared" si="0"/>
        <v>0</v>
      </c>
      <c r="AJ12" s="8"/>
    </row>
    <row r="13" spans="1:36" ht="32.1" customHeight="1">
      <c r="A13" s="2" t="s">
        <v>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7"/>
      <c r="AJ13" s="8"/>
    </row>
    <row r="14" spans="1:36" ht="32.1" customHeight="1">
      <c r="A14" s="71" t="s">
        <v>10</v>
      </c>
      <c r="B14" s="72">
        <v>0</v>
      </c>
      <c r="C14" s="73">
        <v>418.2</v>
      </c>
      <c r="D14" s="27"/>
      <c r="E14" s="27"/>
      <c r="F14" s="27"/>
      <c r="G14" s="74">
        <v>0</v>
      </c>
      <c r="H14" s="124">
        <v>0</v>
      </c>
      <c r="I14" s="74">
        <v>5</v>
      </c>
      <c r="J14" s="74">
        <v>0</v>
      </c>
      <c r="K14" s="27"/>
      <c r="L14" s="27"/>
      <c r="M14" s="124">
        <v>0</v>
      </c>
      <c r="N14" s="124">
        <v>0</v>
      </c>
      <c r="O14" s="124">
        <v>0</v>
      </c>
      <c r="P14" s="124">
        <v>0</v>
      </c>
      <c r="Q14" s="74">
        <v>7</v>
      </c>
      <c r="R14" s="27"/>
      <c r="S14" s="27"/>
      <c r="T14" s="124">
        <v>0</v>
      </c>
      <c r="U14" s="124">
        <v>0</v>
      </c>
      <c r="V14" s="124">
        <v>0</v>
      </c>
      <c r="W14" s="74">
        <v>1</v>
      </c>
      <c r="X14" s="124">
        <v>0</v>
      </c>
      <c r="Y14" s="27"/>
      <c r="Z14" s="27"/>
      <c r="AA14" s="124">
        <v>0</v>
      </c>
      <c r="AB14" s="124">
        <v>0</v>
      </c>
      <c r="AC14" s="124">
        <v>0</v>
      </c>
      <c r="AD14" s="124">
        <v>0</v>
      </c>
      <c r="AE14" s="124">
        <v>0</v>
      </c>
      <c r="AF14" s="74"/>
      <c r="AG14" s="3">
        <f>SUM(B14:AE14)</f>
        <v>431.2</v>
      </c>
      <c r="AJ14" s="8"/>
    </row>
    <row r="15" spans="1:36" ht="32.1" customHeight="1">
      <c r="A15" s="75" t="s">
        <v>11</v>
      </c>
      <c r="B15" s="72">
        <v>0</v>
      </c>
      <c r="C15" s="72">
        <v>0</v>
      </c>
      <c r="D15" s="27"/>
      <c r="E15" s="27"/>
      <c r="F15" s="30"/>
      <c r="G15" s="74">
        <v>2.5</v>
      </c>
      <c r="H15" s="124">
        <v>0</v>
      </c>
      <c r="I15" s="74">
        <v>5</v>
      </c>
      <c r="J15" s="74">
        <v>3</v>
      </c>
      <c r="K15" s="27"/>
      <c r="L15" s="27"/>
      <c r="M15" s="124">
        <v>0</v>
      </c>
      <c r="N15" s="124">
        <v>0</v>
      </c>
      <c r="O15" s="124">
        <v>0</v>
      </c>
      <c r="P15" s="124">
        <v>0</v>
      </c>
      <c r="Q15" s="74">
        <v>2</v>
      </c>
      <c r="R15" s="27"/>
      <c r="S15" s="27"/>
      <c r="T15" s="124">
        <v>0</v>
      </c>
      <c r="U15" s="124">
        <v>0</v>
      </c>
      <c r="V15" s="124">
        <v>0</v>
      </c>
      <c r="W15" s="74">
        <v>3</v>
      </c>
      <c r="X15" s="124">
        <v>0</v>
      </c>
      <c r="Y15" s="27"/>
      <c r="Z15" s="27"/>
      <c r="AA15" s="124">
        <v>0</v>
      </c>
      <c r="AB15" s="124">
        <v>0</v>
      </c>
      <c r="AC15" s="124">
        <v>0</v>
      </c>
      <c r="AD15" s="124">
        <v>0</v>
      </c>
      <c r="AE15" s="124">
        <v>0</v>
      </c>
      <c r="AF15" s="74"/>
      <c r="AG15" s="3">
        <f t="shared" ref="AG15:AG17" si="1">SUM(B15:AE15)</f>
        <v>15.5</v>
      </c>
      <c r="AJ15" s="8"/>
    </row>
    <row r="16" spans="1:36" ht="32.1" customHeight="1">
      <c r="A16" s="75" t="s">
        <v>12</v>
      </c>
      <c r="B16" s="72">
        <v>0</v>
      </c>
      <c r="C16" s="72">
        <v>0</v>
      </c>
      <c r="D16" s="27"/>
      <c r="E16" s="27"/>
      <c r="F16" s="30"/>
      <c r="G16" s="124">
        <v>0</v>
      </c>
      <c r="H16" s="124">
        <v>0</v>
      </c>
      <c r="I16" s="74">
        <v>1</v>
      </c>
      <c r="J16" s="124">
        <v>0</v>
      </c>
      <c r="K16" s="27"/>
      <c r="L16" s="27"/>
      <c r="M16" s="124">
        <v>0</v>
      </c>
      <c r="N16" s="124">
        <v>0</v>
      </c>
      <c r="O16" s="124">
        <v>0</v>
      </c>
      <c r="P16" s="124">
        <v>0</v>
      </c>
      <c r="Q16" s="74">
        <v>0.5</v>
      </c>
      <c r="R16" s="27"/>
      <c r="S16" s="27"/>
      <c r="T16" s="124">
        <v>0</v>
      </c>
      <c r="U16" s="124">
        <v>0</v>
      </c>
      <c r="V16" s="124">
        <v>0</v>
      </c>
      <c r="W16" s="74">
        <v>1</v>
      </c>
      <c r="X16" s="124">
        <v>0</v>
      </c>
      <c r="Y16" s="27"/>
      <c r="Z16" s="27"/>
      <c r="AA16" s="124">
        <v>0</v>
      </c>
      <c r="AB16" s="124">
        <v>0</v>
      </c>
      <c r="AC16" s="124">
        <v>0</v>
      </c>
      <c r="AD16" s="124">
        <v>0</v>
      </c>
      <c r="AE16" s="124">
        <v>0</v>
      </c>
      <c r="AF16" s="74"/>
      <c r="AG16" s="3">
        <f t="shared" si="1"/>
        <v>2.5</v>
      </c>
      <c r="AJ16" s="8"/>
    </row>
    <row r="17" spans="1:36" ht="32.1" customHeight="1">
      <c r="A17" s="79" t="s">
        <v>13</v>
      </c>
      <c r="B17" s="72">
        <v>1</v>
      </c>
      <c r="C17" s="72">
        <v>0</v>
      </c>
      <c r="D17" s="24"/>
      <c r="E17" s="24"/>
      <c r="F17" s="32"/>
      <c r="G17" s="124">
        <v>0</v>
      </c>
      <c r="H17" s="124">
        <v>0</v>
      </c>
      <c r="I17" s="74">
        <v>4</v>
      </c>
      <c r="J17" s="124">
        <v>0</v>
      </c>
      <c r="K17" s="24"/>
      <c r="L17" s="24"/>
      <c r="M17" s="74">
        <v>11</v>
      </c>
      <c r="N17" s="124">
        <v>0</v>
      </c>
      <c r="O17" s="124">
        <v>0</v>
      </c>
      <c r="P17" s="124">
        <v>0</v>
      </c>
      <c r="Q17" s="74">
        <v>1</v>
      </c>
      <c r="R17" s="24"/>
      <c r="S17" s="24"/>
      <c r="T17" s="124">
        <v>0</v>
      </c>
      <c r="U17" s="124">
        <v>0</v>
      </c>
      <c r="V17" s="124">
        <v>0</v>
      </c>
      <c r="W17" s="74">
        <v>2</v>
      </c>
      <c r="X17" s="124">
        <v>0</v>
      </c>
      <c r="Y17" s="24"/>
      <c r="Z17" s="24"/>
      <c r="AA17" s="124">
        <v>0</v>
      </c>
      <c r="AB17" s="124">
        <v>0</v>
      </c>
      <c r="AC17" s="124">
        <v>0</v>
      </c>
      <c r="AD17" s="124">
        <v>0</v>
      </c>
      <c r="AE17" s="124">
        <v>0</v>
      </c>
      <c r="AF17" s="70"/>
      <c r="AG17" s="3">
        <f t="shared" si="1"/>
        <v>19</v>
      </c>
      <c r="AJ17" s="8"/>
    </row>
    <row r="18" spans="1:36" ht="32.1" customHeight="1">
      <c r="A18" s="2" t="s">
        <v>14</v>
      </c>
      <c r="B18" s="143" t="s">
        <v>80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7"/>
    </row>
    <row r="19" spans="1:36" ht="32.1" customHeight="1">
      <c r="A19" s="71" t="s">
        <v>15</v>
      </c>
      <c r="B19" s="72">
        <v>0</v>
      </c>
      <c r="C19" s="72">
        <v>0</v>
      </c>
      <c r="D19" s="27"/>
      <c r="E19" s="27"/>
      <c r="F19" s="25"/>
      <c r="G19" s="72">
        <v>0</v>
      </c>
      <c r="H19" s="72">
        <v>0</v>
      </c>
      <c r="I19" s="72">
        <v>0</v>
      </c>
      <c r="J19" s="72">
        <v>0</v>
      </c>
      <c r="K19" s="27"/>
      <c r="L19" s="27"/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27"/>
      <c r="S19" s="27"/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27"/>
      <c r="Z19" s="27"/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4"/>
      <c r="AG19" s="3">
        <f>SUM(B19:AE19)</f>
        <v>0</v>
      </c>
      <c r="AJ19" s="8"/>
    </row>
    <row r="20" spans="1:36" ht="32.1" customHeight="1">
      <c r="A20" s="75" t="s">
        <v>16</v>
      </c>
      <c r="B20" s="72">
        <v>0</v>
      </c>
      <c r="C20" s="72">
        <v>0</v>
      </c>
      <c r="D20" s="27"/>
      <c r="E20" s="27"/>
      <c r="F20" s="28"/>
      <c r="G20" s="72">
        <v>0</v>
      </c>
      <c r="H20" s="72">
        <v>0</v>
      </c>
      <c r="I20" s="72">
        <v>0</v>
      </c>
      <c r="J20" s="72">
        <v>0</v>
      </c>
      <c r="K20" s="27"/>
      <c r="L20" s="27"/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27"/>
      <c r="S20" s="27"/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27"/>
      <c r="Z20" s="27"/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4"/>
      <c r="AG20" s="3">
        <f t="shared" ref="AG20:AG22" si="2">SUM(B20:AE20)</f>
        <v>0</v>
      </c>
      <c r="AJ20" s="8"/>
    </row>
    <row r="21" spans="1:36" ht="32.1" customHeight="1">
      <c r="A21" s="75" t="s">
        <v>17</v>
      </c>
      <c r="B21" s="72">
        <v>0</v>
      </c>
      <c r="C21" s="72">
        <v>0</v>
      </c>
      <c r="D21" s="27"/>
      <c r="E21" s="27"/>
      <c r="F21" s="28"/>
      <c r="G21" s="72">
        <v>0</v>
      </c>
      <c r="H21" s="72">
        <v>0</v>
      </c>
      <c r="I21" s="72">
        <v>0</v>
      </c>
      <c r="J21" s="72">
        <v>0</v>
      </c>
      <c r="K21" s="27"/>
      <c r="L21" s="27"/>
      <c r="M21" s="72">
        <v>0</v>
      </c>
      <c r="N21" s="72">
        <v>0</v>
      </c>
      <c r="O21" s="72">
        <v>0</v>
      </c>
      <c r="P21" s="72">
        <v>0</v>
      </c>
      <c r="Q21" s="72">
        <v>1</v>
      </c>
      <c r="R21" s="27"/>
      <c r="S21" s="27"/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27"/>
      <c r="Z21" s="27"/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4"/>
      <c r="AG21" s="3">
        <f t="shared" si="2"/>
        <v>1</v>
      </c>
      <c r="AJ21" s="8"/>
    </row>
    <row r="22" spans="1:36" ht="32.1" customHeight="1">
      <c r="A22" s="83" t="s">
        <v>18</v>
      </c>
      <c r="B22" s="72">
        <v>0</v>
      </c>
      <c r="C22" s="72">
        <v>0</v>
      </c>
      <c r="D22" s="34"/>
      <c r="E22" s="34"/>
      <c r="F22" s="33"/>
      <c r="G22" s="72">
        <v>0</v>
      </c>
      <c r="H22" s="72">
        <v>0</v>
      </c>
      <c r="I22" s="72">
        <v>0</v>
      </c>
      <c r="J22" s="72">
        <v>0</v>
      </c>
      <c r="K22" s="34"/>
      <c r="L22" s="34"/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34"/>
      <c r="S22" s="34"/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34"/>
      <c r="Z22" s="34"/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85"/>
      <c r="AG22" s="3">
        <f t="shared" si="2"/>
        <v>0</v>
      </c>
      <c r="AJ22" s="8"/>
    </row>
    <row r="23" spans="1:36" ht="32.1" customHeight="1">
      <c r="A23" s="4" t="s">
        <v>19</v>
      </c>
    </row>
    <row r="24" spans="1:36" ht="32.1" customHeight="1">
      <c r="A24" s="4" t="s">
        <v>20</v>
      </c>
      <c r="R24" s="4" t="s">
        <v>24</v>
      </c>
    </row>
    <row r="25" spans="1:36" ht="32.1" customHeight="1">
      <c r="A25" s="4" t="s">
        <v>21</v>
      </c>
      <c r="S25" s="4" t="s">
        <v>22</v>
      </c>
    </row>
    <row r="26" spans="1:36" ht="32.1" customHeight="1">
      <c r="AC26" s="4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ageMargins left="0.7" right="0.7" top="0.75" bottom="0.75" header="0.3" footer="0.3"/>
  <pageSetup paperSize="9" scale="55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0AAA-7529-A44D-8964-6DCF693ED0DB}">
  <sheetPr>
    <pageSetUpPr fitToPage="1"/>
  </sheetPr>
  <dimension ref="A2:AJ26"/>
  <sheetViews>
    <sheetView tabSelected="1" topLeftCell="A10" workbookViewId="0">
      <selection activeCell="J16" sqref="J16"/>
    </sheetView>
  </sheetViews>
  <sheetFormatPr defaultColWidth="8.5703125" defaultRowHeight="21"/>
  <cols>
    <col min="1" max="1" width="21.5703125" style="4" customWidth="1"/>
    <col min="2" max="33" width="5.7109375" style="4" customWidth="1"/>
    <col min="34" max="35" width="3.5703125" style="4" customWidth="1"/>
    <col min="36" max="16384" width="8.5703125" style="4"/>
  </cols>
  <sheetData>
    <row r="2" spans="1:36">
      <c r="AC2" s="4" t="s">
        <v>0</v>
      </c>
    </row>
    <row r="3" spans="1:36">
      <c r="A3" s="134" t="s">
        <v>74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6">
      <c r="A4" s="135" t="s">
        <v>41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</row>
    <row r="5" spans="1:36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</row>
    <row r="6" spans="1:36">
      <c r="A6" s="3"/>
      <c r="B6" s="21">
        <v>1</v>
      </c>
      <c r="C6" s="21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21">
        <v>8</v>
      </c>
      <c r="J6" s="21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21">
        <v>15</v>
      </c>
      <c r="Q6" s="21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21">
        <v>22</v>
      </c>
      <c r="X6" s="21">
        <v>23</v>
      </c>
      <c r="Y6" s="6">
        <v>24</v>
      </c>
      <c r="Z6" s="6">
        <v>25</v>
      </c>
      <c r="AA6" s="6">
        <v>26</v>
      </c>
      <c r="AB6" s="6">
        <v>27</v>
      </c>
      <c r="AC6" s="21">
        <v>28</v>
      </c>
      <c r="AD6" s="21">
        <v>29</v>
      </c>
      <c r="AE6" s="21">
        <v>30</v>
      </c>
      <c r="AF6" s="21">
        <v>31</v>
      </c>
      <c r="AG6" s="67" t="s">
        <v>23</v>
      </c>
    </row>
    <row r="7" spans="1:36">
      <c r="A7" s="2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7"/>
    </row>
    <row r="8" spans="1:36">
      <c r="A8" s="3" t="s">
        <v>4</v>
      </c>
      <c r="B8" s="22"/>
      <c r="C8" s="23"/>
      <c r="D8" s="69">
        <v>6.1</v>
      </c>
      <c r="E8" s="70">
        <v>6</v>
      </c>
      <c r="F8" s="70">
        <v>9.1</v>
      </c>
      <c r="G8" s="70">
        <v>6.9</v>
      </c>
      <c r="H8" s="70">
        <v>6.4</v>
      </c>
      <c r="I8" s="24"/>
      <c r="J8" s="23"/>
      <c r="K8" s="69">
        <v>7.6</v>
      </c>
      <c r="L8" s="69">
        <v>6.3</v>
      </c>
      <c r="M8" s="70">
        <f>0.5+1+2.4+2+0.1+2.8</f>
        <v>8.8000000000000007</v>
      </c>
      <c r="N8" s="70">
        <f>0.5+1.5+1.1+2+0.1+2.5</f>
        <v>7.6999999999999993</v>
      </c>
      <c r="O8" s="70">
        <f>1+0.5+1.7+1+2.7</f>
        <v>6.9</v>
      </c>
      <c r="P8" s="24"/>
      <c r="Q8" s="23"/>
      <c r="R8" s="69">
        <f>1+1.2+0.5+3.3</f>
        <v>6</v>
      </c>
      <c r="S8" s="70">
        <f>0.5+0.1+1.5+2.5+0.2+3.2</f>
        <v>8</v>
      </c>
      <c r="T8" s="70">
        <f>1+0.1+1.4+1+0.1+2.5</f>
        <v>6.1</v>
      </c>
      <c r="U8" s="70">
        <f>1+0.2+2.5+2+0.1+2.4</f>
        <v>8.1999999999999993</v>
      </c>
      <c r="V8" s="70">
        <f>1+0.5+2.5+4+0.1+2.8</f>
        <v>10.899999999999999</v>
      </c>
      <c r="W8" s="24"/>
      <c r="X8" s="24"/>
      <c r="Y8" s="70">
        <f>0.5+0.5+2.4+2.5+0.1+2.6</f>
        <v>8.6</v>
      </c>
      <c r="Z8" s="70">
        <f>0.5+0.3+2.6+4+0.3+2.2</f>
        <v>9.9</v>
      </c>
      <c r="AA8" s="70">
        <f>1+0.2+2.1+2+0.1+2.4</f>
        <v>7.7999999999999989</v>
      </c>
      <c r="AB8" s="70">
        <f>0.5+0.3+2.2+3+0.2+2.5</f>
        <v>8.6999999999999993</v>
      </c>
      <c r="AC8" s="24"/>
      <c r="AD8" s="24"/>
      <c r="AE8" s="23"/>
      <c r="AF8" s="23"/>
      <c r="AG8" s="5">
        <f>SUM(B8:AF8)</f>
        <v>146</v>
      </c>
      <c r="AJ8" s="8">
        <f>SUM(B8:AF8)</f>
        <v>146</v>
      </c>
    </row>
    <row r="9" spans="1:36">
      <c r="A9" s="2" t="s">
        <v>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9"/>
      <c r="AJ9" s="8"/>
    </row>
    <row r="10" spans="1:36">
      <c r="A10" s="71" t="s">
        <v>6</v>
      </c>
      <c r="B10" s="25"/>
      <c r="C10" s="26"/>
      <c r="D10" s="73">
        <f>4+7+4.5+3+4+5.5</f>
        <v>28</v>
      </c>
      <c r="E10" s="74">
        <f>5+7+4.8+2.7+5+5.4</f>
        <v>29.9</v>
      </c>
      <c r="F10" s="74">
        <f>4+6+6.6+3+3+5.6</f>
        <v>28.200000000000003</v>
      </c>
      <c r="G10" s="74">
        <f>3+8+6.7+3+3+6.3</f>
        <v>30</v>
      </c>
      <c r="H10" s="74">
        <f>4+9+8.3+3.9+6+7.2</f>
        <v>38.4</v>
      </c>
      <c r="I10" s="27"/>
      <c r="J10" s="26"/>
      <c r="K10" s="73">
        <f>5+8+8.6+2.9+4+3.7</f>
        <v>32.200000000000003</v>
      </c>
      <c r="L10" s="73">
        <f>4+7+8.3+2.5+4+4.8</f>
        <v>30.6</v>
      </c>
      <c r="M10" s="74">
        <f>4+6+9.1+3+3+8.8</f>
        <v>33.900000000000006</v>
      </c>
      <c r="N10" s="74">
        <f>4+6+8.8+3.2+5+9.2</f>
        <v>36.200000000000003</v>
      </c>
      <c r="O10" s="74">
        <f>4+5+10.2+3.5+5+2.6</f>
        <v>30.3</v>
      </c>
      <c r="P10" s="27"/>
      <c r="Q10" s="26"/>
      <c r="R10" s="73">
        <f>4+8+6.6+3+3+6.5</f>
        <v>31.1</v>
      </c>
      <c r="S10" s="74">
        <f>4+6+6.8+3.2+3+3.4</f>
        <v>26.4</v>
      </c>
      <c r="T10" s="74">
        <f>5+6+8.8+4+3+5.5</f>
        <v>32.299999999999997</v>
      </c>
      <c r="U10" s="74">
        <f>5+7+8.4+4.1+3+5.4</f>
        <v>32.9</v>
      </c>
      <c r="V10" s="74">
        <f>5+5+8.3+3.5+5+6.6</f>
        <v>33.4</v>
      </c>
      <c r="W10" s="27"/>
      <c r="X10" s="26"/>
      <c r="Y10" s="73">
        <f>4+6+7.7+2.5+5+6.5</f>
        <v>31.7</v>
      </c>
      <c r="Z10" s="74">
        <f>4+7.1+7.1+3+5+6.6</f>
        <v>32.799999999999997</v>
      </c>
      <c r="AA10" s="74">
        <f>5+5+6.3+3+3+6.8</f>
        <v>29.1</v>
      </c>
      <c r="AB10" s="74">
        <f>5+5+6.8+4+2+6.4</f>
        <v>29.200000000000003</v>
      </c>
      <c r="AC10" s="27"/>
      <c r="AD10" s="27"/>
      <c r="AE10" s="26"/>
      <c r="AF10" s="26"/>
      <c r="AG10" s="67">
        <f t="shared" ref="AG10:AG22" si="0">SUM(B10:AF10)</f>
        <v>596.6</v>
      </c>
      <c r="AJ10" s="8">
        <f t="shared" ref="AJ10:AJ22" si="1">SUM(B10:AF10)</f>
        <v>596.6</v>
      </c>
    </row>
    <row r="11" spans="1:36">
      <c r="A11" s="75" t="s">
        <v>7</v>
      </c>
      <c r="B11" s="28"/>
      <c r="C11" s="29"/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30"/>
      <c r="J11" s="29"/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30"/>
      <c r="Q11" s="29"/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30"/>
      <c r="X11" s="29"/>
      <c r="Y11" s="77">
        <v>0</v>
      </c>
      <c r="Z11" s="77">
        <v>0</v>
      </c>
      <c r="AA11" s="77">
        <v>0</v>
      </c>
      <c r="AB11" s="77">
        <v>0</v>
      </c>
      <c r="AC11" s="30"/>
      <c r="AD11" s="30"/>
      <c r="AE11" s="29"/>
      <c r="AF11" s="29"/>
      <c r="AG11" s="3">
        <f t="shared" si="0"/>
        <v>0</v>
      </c>
      <c r="AJ11" s="8">
        <f t="shared" si="1"/>
        <v>0</v>
      </c>
    </row>
    <row r="12" spans="1:36">
      <c r="A12" s="79" t="s">
        <v>8</v>
      </c>
      <c r="B12" s="31"/>
      <c r="C12" s="24"/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24"/>
      <c r="J12" s="24"/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24"/>
      <c r="Q12" s="24"/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32"/>
      <c r="X12" s="24"/>
      <c r="Y12" s="77">
        <v>0</v>
      </c>
      <c r="Z12" s="77">
        <v>0</v>
      </c>
      <c r="AA12" s="77">
        <v>0</v>
      </c>
      <c r="AB12" s="77">
        <v>0</v>
      </c>
      <c r="AC12" s="24"/>
      <c r="AD12" s="32"/>
      <c r="AE12" s="24"/>
      <c r="AF12" s="24"/>
      <c r="AG12" s="3">
        <f t="shared" si="0"/>
        <v>0</v>
      </c>
      <c r="AJ12" s="8">
        <f t="shared" si="1"/>
        <v>0</v>
      </c>
    </row>
    <row r="13" spans="1:36">
      <c r="A13" s="2" t="s">
        <v>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7"/>
      <c r="AJ13" s="8"/>
    </row>
    <row r="14" spans="1:36">
      <c r="A14" s="71" t="s">
        <v>10</v>
      </c>
      <c r="B14" s="25"/>
      <c r="C14" s="26"/>
      <c r="D14" s="74">
        <v>11</v>
      </c>
      <c r="E14" s="74">
        <v>0</v>
      </c>
      <c r="F14" s="74">
        <v>0</v>
      </c>
      <c r="G14" s="74">
        <v>0</v>
      </c>
      <c r="H14" s="74">
        <v>0</v>
      </c>
      <c r="I14" s="27"/>
      <c r="J14" s="26"/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27"/>
      <c r="Q14" s="27"/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27"/>
      <c r="X14" s="27"/>
      <c r="Y14" s="74">
        <v>0</v>
      </c>
      <c r="Z14" s="74">
        <v>0</v>
      </c>
      <c r="AA14" s="74">
        <v>0</v>
      </c>
      <c r="AB14" s="74">
        <v>1.5</v>
      </c>
      <c r="AC14" s="27"/>
      <c r="AD14" s="27"/>
      <c r="AE14" s="26"/>
      <c r="AF14" s="27"/>
      <c r="AG14" s="3">
        <f t="shared" si="0"/>
        <v>12.5</v>
      </c>
      <c r="AJ14" s="8">
        <f t="shared" si="1"/>
        <v>12.5</v>
      </c>
    </row>
    <row r="15" spans="1:36">
      <c r="A15" s="75" t="s">
        <v>11</v>
      </c>
      <c r="B15" s="28"/>
      <c r="C15" s="27"/>
      <c r="D15" s="74">
        <v>4.2</v>
      </c>
      <c r="E15" s="74">
        <v>0</v>
      </c>
      <c r="F15" s="74">
        <v>0</v>
      </c>
      <c r="G15" s="74">
        <v>0</v>
      </c>
      <c r="H15" s="74">
        <v>0</v>
      </c>
      <c r="I15" s="27"/>
      <c r="J15" s="27"/>
      <c r="K15" s="74">
        <v>0</v>
      </c>
      <c r="L15" s="74">
        <v>10.4</v>
      </c>
      <c r="M15" s="78">
        <v>0</v>
      </c>
      <c r="N15" s="78">
        <v>0</v>
      </c>
      <c r="O15" s="74">
        <v>0</v>
      </c>
      <c r="P15" s="27"/>
      <c r="Q15" s="27"/>
      <c r="R15" s="74">
        <v>0</v>
      </c>
      <c r="S15" s="74">
        <v>10</v>
      </c>
      <c r="T15" s="74">
        <v>0</v>
      </c>
      <c r="U15" s="74">
        <v>0</v>
      </c>
      <c r="V15" s="74">
        <v>0</v>
      </c>
      <c r="W15" s="27"/>
      <c r="X15" s="27"/>
      <c r="Y15" s="74">
        <v>0</v>
      </c>
      <c r="Z15" s="74">
        <v>0</v>
      </c>
      <c r="AA15" s="74">
        <v>0</v>
      </c>
      <c r="AB15" s="78">
        <f>1+0.2+2+0</f>
        <v>3.2</v>
      </c>
      <c r="AC15" s="27"/>
      <c r="AD15" s="27"/>
      <c r="AE15" s="29"/>
      <c r="AF15" s="27"/>
      <c r="AG15" s="3">
        <f t="shared" si="0"/>
        <v>27.8</v>
      </c>
      <c r="AJ15" s="8">
        <f t="shared" si="1"/>
        <v>27.8</v>
      </c>
    </row>
    <row r="16" spans="1:36">
      <c r="A16" s="75" t="s">
        <v>12</v>
      </c>
      <c r="B16" s="28"/>
      <c r="C16" s="27"/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27"/>
      <c r="J16" s="27"/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27"/>
      <c r="Q16" s="27"/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27"/>
      <c r="X16" s="27"/>
      <c r="Y16" s="74">
        <v>0</v>
      </c>
      <c r="Z16" s="74">
        <v>0</v>
      </c>
      <c r="AA16" s="74">
        <v>0</v>
      </c>
      <c r="AB16" s="78">
        <v>0.5</v>
      </c>
      <c r="AC16" s="27"/>
      <c r="AD16" s="27"/>
      <c r="AE16" s="29"/>
      <c r="AF16" s="27"/>
      <c r="AG16" s="3">
        <f t="shared" si="0"/>
        <v>0.5</v>
      </c>
      <c r="AJ16" s="8">
        <f t="shared" si="1"/>
        <v>0.5</v>
      </c>
    </row>
    <row r="17" spans="1:36">
      <c r="A17" s="79" t="s">
        <v>13</v>
      </c>
      <c r="B17" s="31"/>
      <c r="C17" s="24"/>
      <c r="D17" s="70">
        <v>0</v>
      </c>
      <c r="E17" s="74">
        <v>0</v>
      </c>
      <c r="F17" s="74">
        <v>0</v>
      </c>
      <c r="G17" s="74">
        <v>0</v>
      </c>
      <c r="H17" s="74">
        <v>0</v>
      </c>
      <c r="I17" s="24"/>
      <c r="J17" s="24"/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24"/>
      <c r="Q17" s="24"/>
      <c r="R17" s="74">
        <v>0</v>
      </c>
      <c r="S17" s="70">
        <v>0</v>
      </c>
      <c r="T17" s="74">
        <v>0</v>
      </c>
      <c r="U17" s="74">
        <v>0</v>
      </c>
      <c r="V17" s="74">
        <v>0</v>
      </c>
      <c r="W17" s="24"/>
      <c r="X17" s="24"/>
      <c r="Y17" s="74">
        <v>0</v>
      </c>
      <c r="Z17" s="74">
        <v>0</v>
      </c>
      <c r="AA17" s="74">
        <v>0</v>
      </c>
      <c r="AB17" s="81">
        <v>1.5</v>
      </c>
      <c r="AC17" s="24"/>
      <c r="AD17" s="24"/>
      <c r="AE17" s="123"/>
      <c r="AF17" s="24"/>
      <c r="AG17" s="3">
        <f t="shared" si="0"/>
        <v>1.5</v>
      </c>
      <c r="AJ17" s="8">
        <f t="shared" si="1"/>
        <v>1.5</v>
      </c>
    </row>
    <row r="18" spans="1:36">
      <c r="A18" s="2" t="s">
        <v>14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7"/>
    </row>
    <row r="19" spans="1:36">
      <c r="A19" s="71" t="s">
        <v>15</v>
      </c>
      <c r="B19" s="25"/>
      <c r="C19" s="27"/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27"/>
      <c r="J19" s="27"/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27"/>
      <c r="Q19" s="27"/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27"/>
      <c r="X19" s="27"/>
      <c r="Y19" s="74">
        <v>0</v>
      </c>
      <c r="Z19" s="74">
        <v>0</v>
      </c>
      <c r="AA19" s="74">
        <v>0</v>
      </c>
      <c r="AB19" s="74">
        <v>0</v>
      </c>
      <c r="AC19" s="27"/>
      <c r="AD19" s="27"/>
      <c r="AE19" s="27"/>
      <c r="AF19" s="27"/>
      <c r="AG19" s="3">
        <f t="shared" si="0"/>
        <v>0</v>
      </c>
      <c r="AJ19" s="8">
        <f t="shared" si="1"/>
        <v>0</v>
      </c>
    </row>
    <row r="20" spans="1:36">
      <c r="A20" s="75" t="s">
        <v>16</v>
      </c>
      <c r="B20" s="28"/>
      <c r="C20" s="27"/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27"/>
      <c r="J20" s="27"/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27"/>
      <c r="Q20" s="27"/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27"/>
      <c r="X20" s="27"/>
      <c r="Y20" s="74">
        <v>0</v>
      </c>
      <c r="Z20" s="74">
        <v>0</v>
      </c>
      <c r="AA20" s="74">
        <v>0</v>
      </c>
      <c r="AB20" s="74">
        <v>0</v>
      </c>
      <c r="AC20" s="27"/>
      <c r="AD20" s="27"/>
      <c r="AE20" s="27"/>
      <c r="AF20" s="27"/>
      <c r="AG20" s="3">
        <f t="shared" si="0"/>
        <v>0</v>
      </c>
      <c r="AJ20" s="8">
        <f t="shared" si="1"/>
        <v>0</v>
      </c>
    </row>
    <row r="21" spans="1:36">
      <c r="A21" s="75" t="s">
        <v>17</v>
      </c>
      <c r="B21" s="28"/>
      <c r="C21" s="27"/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27"/>
      <c r="J21" s="27"/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27"/>
      <c r="Q21" s="27"/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27"/>
      <c r="X21" s="27"/>
      <c r="Y21" s="74">
        <v>0</v>
      </c>
      <c r="Z21" s="74">
        <v>0</v>
      </c>
      <c r="AA21" s="74">
        <v>0</v>
      </c>
      <c r="AB21" s="74">
        <v>0</v>
      </c>
      <c r="AC21" s="27"/>
      <c r="AD21" s="27"/>
      <c r="AE21" s="27"/>
      <c r="AF21" s="27"/>
      <c r="AG21" s="3">
        <f t="shared" si="0"/>
        <v>0</v>
      </c>
      <c r="AJ21" s="8">
        <f t="shared" si="1"/>
        <v>0</v>
      </c>
    </row>
    <row r="22" spans="1:36">
      <c r="A22" s="83" t="s">
        <v>18</v>
      </c>
      <c r="B22" s="33"/>
      <c r="C22" s="34"/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34"/>
      <c r="J22" s="34"/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34"/>
      <c r="Q22" s="34"/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34"/>
      <c r="X22" s="34"/>
      <c r="Y22" s="74">
        <v>0</v>
      </c>
      <c r="Z22" s="74">
        <v>0</v>
      </c>
      <c r="AA22" s="74">
        <v>0</v>
      </c>
      <c r="AB22" s="74">
        <v>0</v>
      </c>
      <c r="AC22" s="34"/>
      <c r="AD22" s="34"/>
      <c r="AE22" s="34"/>
      <c r="AF22" s="34"/>
      <c r="AG22" s="86">
        <f t="shared" si="0"/>
        <v>0</v>
      </c>
      <c r="AJ22" s="8">
        <f t="shared" si="1"/>
        <v>0</v>
      </c>
    </row>
    <row r="23" spans="1:36">
      <c r="A23" s="4" t="s">
        <v>19</v>
      </c>
    </row>
    <row r="24" spans="1:36">
      <c r="A24" s="4" t="s">
        <v>20</v>
      </c>
      <c r="R24" s="4" t="s">
        <v>24</v>
      </c>
    </row>
    <row r="25" spans="1:36">
      <c r="A25" s="4" t="s">
        <v>21</v>
      </c>
      <c r="S25" s="4" t="s">
        <v>22</v>
      </c>
    </row>
    <row r="26" spans="1:36">
      <c r="AC26" s="4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ageMargins left="0.7" right="0.7" top="0.75" bottom="0.75" header="0.3" footer="0.3"/>
  <pageSetup paperSize="9" scale="55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BAAD-6EB9-1C44-81F6-C4D2DCE8B328}">
  <sheetPr>
    <pageSetUpPr fitToPage="1"/>
  </sheetPr>
  <dimension ref="A1:AJ26"/>
  <sheetViews>
    <sheetView workbookViewId="0">
      <selection activeCell="Y10" sqref="Y10"/>
    </sheetView>
  </sheetViews>
  <sheetFormatPr defaultColWidth="8.85546875" defaultRowHeight="21"/>
  <cols>
    <col min="1" max="1" width="22" style="4" customWidth="1"/>
    <col min="2" max="33" width="5.85546875" style="4" customWidth="1"/>
    <col min="34" max="35" width="3.7109375" style="4" customWidth="1"/>
    <col min="36" max="16384" width="8.85546875" style="4"/>
  </cols>
  <sheetData>
    <row r="1" spans="1:36" ht="32.1" customHeight="1"/>
    <row r="2" spans="1:36" ht="18" customHeight="1">
      <c r="AC2" s="4" t="s">
        <v>0</v>
      </c>
    </row>
    <row r="3" spans="1:36" ht="32.1" customHeight="1">
      <c r="A3" s="134" t="s">
        <v>75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6" ht="32.1" customHeight="1">
      <c r="A4" s="135" t="s">
        <v>41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</row>
    <row r="5" spans="1:36" ht="32.1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</row>
    <row r="6" spans="1:36" ht="32.1" customHeight="1">
      <c r="A6" s="3"/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7" t="s">
        <v>23</v>
      </c>
    </row>
    <row r="7" spans="1:36" ht="32.1" customHeight="1">
      <c r="A7" s="2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7"/>
    </row>
    <row r="8" spans="1:36" ht="32.1" customHeight="1">
      <c r="A8" s="3" t="s">
        <v>4</v>
      </c>
      <c r="B8" s="68"/>
      <c r="C8" s="69"/>
      <c r="D8" s="69"/>
      <c r="E8" s="70"/>
      <c r="F8" s="70"/>
      <c r="G8" s="70"/>
      <c r="H8" s="70"/>
      <c r="I8" s="70"/>
      <c r="J8" s="69"/>
      <c r="K8" s="69"/>
      <c r="L8" s="69"/>
      <c r="M8" s="70"/>
      <c r="N8" s="70"/>
      <c r="O8" s="70"/>
      <c r="P8" s="70"/>
      <c r="Q8" s="69"/>
      <c r="R8" s="69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69"/>
      <c r="AF8" s="69"/>
      <c r="AG8" s="3"/>
      <c r="AJ8" s="8">
        <f>SUM(B8:AF8)</f>
        <v>0</v>
      </c>
    </row>
    <row r="9" spans="1:36" ht="32.1" customHeight="1">
      <c r="A9" s="2" t="s">
        <v>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7"/>
      <c r="AJ9" s="8"/>
    </row>
    <row r="10" spans="1:36" ht="32.1" customHeight="1">
      <c r="A10" s="71" t="s">
        <v>6</v>
      </c>
      <c r="B10" s="72"/>
      <c r="C10" s="73"/>
      <c r="D10" s="73"/>
      <c r="E10" s="74"/>
      <c r="F10" s="74"/>
      <c r="G10" s="74"/>
      <c r="H10" s="74"/>
      <c r="I10" s="74"/>
      <c r="J10" s="73"/>
      <c r="K10" s="73"/>
      <c r="L10" s="73"/>
      <c r="M10" s="74"/>
      <c r="N10" s="74"/>
      <c r="O10" s="74"/>
      <c r="P10" s="74"/>
      <c r="Q10" s="73"/>
      <c r="R10" s="73"/>
      <c r="S10" s="74"/>
      <c r="T10" s="74"/>
      <c r="U10" s="74"/>
      <c r="V10" s="74"/>
      <c r="W10" s="74"/>
      <c r="X10" s="73"/>
      <c r="Y10" s="73"/>
      <c r="Z10" s="74"/>
      <c r="AA10" s="74"/>
      <c r="AB10" s="74"/>
      <c r="AC10" s="74"/>
      <c r="AD10" s="74"/>
      <c r="AE10" s="73"/>
      <c r="AF10" s="73"/>
      <c r="AG10" s="3"/>
      <c r="AJ10" s="8">
        <f t="shared" ref="AJ10:AJ22" si="0">SUM(B10:AF10)</f>
        <v>0</v>
      </c>
    </row>
    <row r="11" spans="1:36" ht="32.1" customHeight="1">
      <c r="A11" s="75" t="s">
        <v>7</v>
      </c>
      <c r="B11" s="76"/>
      <c r="C11" s="77"/>
      <c r="D11" s="77"/>
      <c r="E11" s="78"/>
      <c r="F11" s="78"/>
      <c r="G11" s="78"/>
      <c r="H11" s="78"/>
      <c r="I11" s="78"/>
      <c r="J11" s="77"/>
      <c r="K11" s="77"/>
      <c r="L11" s="77"/>
      <c r="M11" s="78"/>
      <c r="N11" s="78"/>
      <c r="O11" s="78"/>
      <c r="P11" s="78"/>
      <c r="Q11" s="77"/>
      <c r="R11" s="77"/>
      <c r="S11" s="78"/>
      <c r="T11" s="78"/>
      <c r="U11" s="78"/>
      <c r="V11" s="78"/>
      <c r="W11" s="78"/>
      <c r="X11" s="77"/>
      <c r="Y11" s="77"/>
      <c r="Z11" s="78"/>
      <c r="AA11" s="78"/>
      <c r="AB11" s="78"/>
      <c r="AC11" s="78"/>
      <c r="AD11" s="78"/>
      <c r="AE11" s="77"/>
      <c r="AF11" s="77"/>
      <c r="AG11" s="3"/>
      <c r="AJ11" s="108">
        <f t="shared" si="0"/>
        <v>0</v>
      </c>
    </row>
    <row r="12" spans="1:36" ht="32.1" customHeight="1">
      <c r="A12" s="79" t="s">
        <v>8</v>
      </c>
      <c r="B12" s="80"/>
      <c r="C12" s="70"/>
      <c r="D12" s="70"/>
      <c r="E12" s="70"/>
      <c r="F12" s="81"/>
      <c r="G12" s="81"/>
      <c r="H12" s="81"/>
      <c r="I12" s="70"/>
      <c r="J12" s="70"/>
      <c r="K12" s="70"/>
      <c r="L12" s="70"/>
      <c r="M12" s="81"/>
      <c r="N12" s="81"/>
      <c r="O12" s="70"/>
      <c r="P12" s="70"/>
      <c r="Q12" s="70"/>
      <c r="R12" s="70"/>
      <c r="S12" s="70"/>
      <c r="T12" s="81"/>
      <c r="U12" s="81"/>
      <c r="V12" s="70"/>
      <c r="W12" s="81"/>
      <c r="X12" s="70"/>
      <c r="Y12" s="70"/>
      <c r="Z12" s="70"/>
      <c r="AA12" s="81"/>
      <c r="AB12" s="81"/>
      <c r="AC12" s="70"/>
      <c r="AD12" s="81"/>
      <c r="AE12" s="70"/>
      <c r="AF12" s="70"/>
      <c r="AG12" s="3"/>
      <c r="AJ12" s="108">
        <f t="shared" si="0"/>
        <v>0</v>
      </c>
    </row>
    <row r="13" spans="1:36" ht="32.1" customHeight="1">
      <c r="A13" s="2" t="s">
        <v>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7"/>
      <c r="AJ13" s="8"/>
    </row>
    <row r="14" spans="1:36" ht="32.1" customHeight="1">
      <c r="A14" s="71" t="s">
        <v>10</v>
      </c>
      <c r="B14" s="72"/>
      <c r="C14" s="73"/>
      <c r="D14" s="74"/>
      <c r="E14" s="74"/>
      <c r="F14" s="74"/>
      <c r="G14" s="74"/>
      <c r="H14" s="74"/>
      <c r="I14" s="74"/>
      <c r="J14" s="73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3"/>
      <c r="AF14" s="74"/>
      <c r="AG14" s="3"/>
      <c r="AJ14" s="8">
        <f t="shared" si="0"/>
        <v>0</v>
      </c>
    </row>
    <row r="15" spans="1:36" ht="32.1" customHeight="1">
      <c r="A15" s="75" t="s">
        <v>11</v>
      </c>
      <c r="B15" s="76"/>
      <c r="C15" s="74"/>
      <c r="D15" s="74"/>
      <c r="E15" s="74"/>
      <c r="F15" s="78"/>
      <c r="G15" s="78"/>
      <c r="H15" s="74"/>
      <c r="I15" s="74"/>
      <c r="J15" s="74"/>
      <c r="K15" s="74"/>
      <c r="L15" s="74"/>
      <c r="M15" s="78"/>
      <c r="N15" s="78"/>
      <c r="O15" s="74"/>
      <c r="P15" s="74"/>
      <c r="Q15" s="74"/>
      <c r="R15" s="74"/>
      <c r="S15" s="74"/>
      <c r="T15" s="78"/>
      <c r="U15" s="78"/>
      <c r="V15" s="74"/>
      <c r="W15" s="74"/>
      <c r="X15" s="74"/>
      <c r="Y15" s="74"/>
      <c r="Z15" s="74"/>
      <c r="AA15" s="78"/>
      <c r="AB15" s="78"/>
      <c r="AC15" s="74"/>
      <c r="AD15" s="74"/>
      <c r="AE15" s="77"/>
      <c r="AF15" s="74"/>
      <c r="AG15" s="3"/>
      <c r="AJ15" s="8">
        <f t="shared" si="0"/>
        <v>0</v>
      </c>
    </row>
    <row r="16" spans="1:36" ht="32.1" customHeight="1">
      <c r="A16" s="75" t="s">
        <v>12</v>
      </c>
      <c r="B16" s="76"/>
      <c r="C16" s="74"/>
      <c r="D16" s="74"/>
      <c r="E16" s="74"/>
      <c r="F16" s="78"/>
      <c r="G16" s="78"/>
      <c r="H16" s="74"/>
      <c r="I16" s="74"/>
      <c r="J16" s="74"/>
      <c r="K16" s="74"/>
      <c r="L16" s="74"/>
      <c r="M16" s="78"/>
      <c r="N16" s="78"/>
      <c r="O16" s="74"/>
      <c r="P16" s="74"/>
      <c r="Q16" s="74"/>
      <c r="R16" s="74"/>
      <c r="S16" s="74"/>
      <c r="T16" s="78"/>
      <c r="U16" s="78"/>
      <c r="V16" s="74"/>
      <c r="W16" s="74"/>
      <c r="X16" s="74"/>
      <c r="Y16" s="74"/>
      <c r="Z16" s="74"/>
      <c r="AA16" s="78"/>
      <c r="AB16" s="78"/>
      <c r="AC16" s="74"/>
      <c r="AD16" s="74"/>
      <c r="AE16" s="77"/>
      <c r="AF16" s="74"/>
      <c r="AG16" s="3"/>
      <c r="AJ16" s="8">
        <f t="shared" si="0"/>
        <v>0</v>
      </c>
    </row>
    <row r="17" spans="1:36" ht="32.1" customHeight="1">
      <c r="A17" s="79" t="s">
        <v>13</v>
      </c>
      <c r="B17" s="80"/>
      <c r="C17" s="70"/>
      <c r="D17" s="70"/>
      <c r="E17" s="70"/>
      <c r="F17" s="81"/>
      <c r="G17" s="81"/>
      <c r="H17" s="70"/>
      <c r="I17" s="70"/>
      <c r="J17" s="70"/>
      <c r="K17" s="70"/>
      <c r="L17" s="70"/>
      <c r="M17" s="81"/>
      <c r="N17" s="81"/>
      <c r="O17" s="70"/>
      <c r="P17" s="70"/>
      <c r="Q17" s="70"/>
      <c r="R17" s="70"/>
      <c r="S17" s="70"/>
      <c r="T17" s="81"/>
      <c r="U17" s="81"/>
      <c r="V17" s="70"/>
      <c r="W17" s="70"/>
      <c r="X17" s="70"/>
      <c r="Y17" s="70"/>
      <c r="Z17" s="70"/>
      <c r="AA17" s="81"/>
      <c r="AB17" s="81"/>
      <c r="AC17" s="70"/>
      <c r="AD17" s="70"/>
      <c r="AE17" s="82"/>
      <c r="AF17" s="70"/>
      <c r="AG17" s="3"/>
      <c r="AJ17" s="8">
        <f t="shared" si="0"/>
        <v>0</v>
      </c>
    </row>
    <row r="18" spans="1:36" ht="32.1" customHeight="1">
      <c r="A18" s="2" t="s">
        <v>14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7"/>
    </row>
    <row r="19" spans="1:36" ht="32.1" customHeight="1">
      <c r="A19" s="71" t="s">
        <v>15</v>
      </c>
      <c r="B19" s="72"/>
      <c r="C19" s="74"/>
      <c r="D19" s="74"/>
      <c r="E19" s="74"/>
      <c r="F19" s="72"/>
      <c r="G19" s="72"/>
      <c r="H19" s="74"/>
      <c r="I19" s="74"/>
      <c r="J19" s="74"/>
      <c r="K19" s="74"/>
      <c r="L19" s="74"/>
      <c r="M19" s="72"/>
      <c r="N19" s="72"/>
      <c r="O19" s="74"/>
      <c r="P19" s="74"/>
      <c r="Q19" s="74"/>
      <c r="R19" s="74"/>
      <c r="S19" s="74"/>
      <c r="T19" s="72"/>
      <c r="U19" s="72"/>
      <c r="V19" s="74"/>
      <c r="W19" s="74"/>
      <c r="X19" s="74"/>
      <c r="Y19" s="74"/>
      <c r="Z19" s="74"/>
      <c r="AA19" s="72"/>
      <c r="AB19" s="72"/>
      <c r="AC19" s="74"/>
      <c r="AD19" s="74"/>
      <c r="AE19" s="74"/>
      <c r="AF19" s="74"/>
      <c r="AG19" s="3"/>
      <c r="AJ19" s="8">
        <f t="shared" si="0"/>
        <v>0</v>
      </c>
    </row>
    <row r="20" spans="1:36" ht="32.1" customHeight="1">
      <c r="A20" s="75" t="s">
        <v>16</v>
      </c>
      <c r="B20" s="76"/>
      <c r="C20" s="74"/>
      <c r="D20" s="74"/>
      <c r="E20" s="74"/>
      <c r="F20" s="76"/>
      <c r="G20" s="76"/>
      <c r="H20" s="74"/>
      <c r="I20" s="74"/>
      <c r="J20" s="74"/>
      <c r="K20" s="74"/>
      <c r="L20" s="74"/>
      <c r="M20" s="76"/>
      <c r="N20" s="76"/>
      <c r="O20" s="74"/>
      <c r="P20" s="74"/>
      <c r="Q20" s="74"/>
      <c r="R20" s="74"/>
      <c r="S20" s="74"/>
      <c r="T20" s="76"/>
      <c r="U20" s="76"/>
      <c r="V20" s="74"/>
      <c r="W20" s="74"/>
      <c r="X20" s="74"/>
      <c r="Y20" s="74"/>
      <c r="Z20" s="74"/>
      <c r="AA20" s="76"/>
      <c r="AB20" s="76"/>
      <c r="AC20" s="74"/>
      <c r="AD20" s="74"/>
      <c r="AE20" s="74"/>
      <c r="AF20" s="74"/>
      <c r="AG20" s="3"/>
      <c r="AJ20" s="8">
        <f t="shared" si="0"/>
        <v>0</v>
      </c>
    </row>
    <row r="21" spans="1:36" ht="32.1" customHeight="1">
      <c r="A21" s="75" t="s">
        <v>17</v>
      </c>
      <c r="B21" s="76"/>
      <c r="C21" s="74"/>
      <c r="D21" s="74"/>
      <c r="E21" s="74"/>
      <c r="F21" s="76"/>
      <c r="G21" s="76"/>
      <c r="H21" s="74"/>
      <c r="I21" s="74"/>
      <c r="J21" s="74"/>
      <c r="K21" s="74"/>
      <c r="L21" s="74"/>
      <c r="M21" s="76"/>
      <c r="N21" s="76"/>
      <c r="O21" s="74"/>
      <c r="P21" s="74"/>
      <c r="Q21" s="74"/>
      <c r="R21" s="74"/>
      <c r="S21" s="74"/>
      <c r="T21" s="76"/>
      <c r="U21" s="76"/>
      <c r="V21" s="74"/>
      <c r="W21" s="74"/>
      <c r="X21" s="74"/>
      <c r="Y21" s="74"/>
      <c r="Z21" s="74"/>
      <c r="AA21" s="76"/>
      <c r="AB21" s="76"/>
      <c r="AC21" s="74"/>
      <c r="AD21" s="74"/>
      <c r="AE21" s="74"/>
      <c r="AF21" s="74"/>
      <c r="AG21" s="3"/>
      <c r="AJ21" s="8">
        <f t="shared" si="0"/>
        <v>0</v>
      </c>
    </row>
    <row r="22" spans="1:36" ht="32.1" customHeight="1">
      <c r="A22" s="83" t="s">
        <v>18</v>
      </c>
      <c r="B22" s="84"/>
      <c r="C22" s="85"/>
      <c r="D22" s="85"/>
      <c r="E22" s="85"/>
      <c r="F22" s="84"/>
      <c r="G22" s="84"/>
      <c r="H22" s="85"/>
      <c r="I22" s="85"/>
      <c r="J22" s="85"/>
      <c r="K22" s="85"/>
      <c r="L22" s="85"/>
      <c r="M22" s="84"/>
      <c r="N22" s="84"/>
      <c r="O22" s="85"/>
      <c r="P22" s="85"/>
      <c r="Q22" s="85"/>
      <c r="R22" s="85"/>
      <c r="S22" s="85"/>
      <c r="T22" s="84"/>
      <c r="U22" s="84"/>
      <c r="V22" s="85"/>
      <c r="W22" s="85"/>
      <c r="X22" s="85"/>
      <c r="Y22" s="85"/>
      <c r="Z22" s="85"/>
      <c r="AA22" s="84"/>
      <c r="AB22" s="84"/>
      <c r="AC22" s="85"/>
      <c r="AD22" s="85"/>
      <c r="AE22" s="85"/>
      <c r="AF22" s="85"/>
      <c r="AG22" s="86"/>
      <c r="AJ22" s="8">
        <f t="shared" si="0"/>
        <v>0</v>
      </c>
    </row>
    <row r="23" spans="1:36" ht="32.1" customHeight="1">
      <c r="A23" s="4" t="s">
        <v>19</v>
      </c>
    </row>
    <row r="24" spans="1:36" ht="32.1" customHeight="1">
      <c r="A24" s="4" t="s">
        <v>20</v>
      </c>
      <c r="R24" s="4" t="s">
        <v>24</v>
      </c>
    </row>
    <row r="25" spans="1:36" ht="32.1" customHeight="1">
      <c r="A25" s="4" t="s">
        <v>21</v>
      </c>
      <c r="S25" s="4" t="s">
        <v>22</v>
      </c>
    </row>
    <row r="26" spans="1:36" ht="32.1" customHeight="1">
      <c r="AC26" s="4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ageMargins left="0.7" right="0.7" top="0.75" bottom="0.75" header="0.3" footer="0.3"/>
  <pageSetup paperSize="9" scale="55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C88C2-0B09-054A-87BD-167B7ED517D9}">
  <sheetPr>
    <pageSetUpPr fitToPage="1"/>
  </sheetPr>
  <dimension ref="A1:AJ26"/>
  <sheetViews>
    <sheetView zoomScale="70" zoomScaleNormal="70" workbookViewId="0">
      <selection activeCell="AO13" sqref="AO13"/>
    </sheetView>
  </sheetViews>
  <sheetFormatPr defaultColWidth="8.85546875" defaultRowHeight="21"/>
  <cols>
    <col min="1" max="1" width="22" style="4" customWidth="1"/>
    <col min="2" max="33" width="5.85546875" style="4" customWidth="1"/>
    <col min="34" max="35" width="3.7109375" style="4" customWidth="1"/>
    <col min="36" max="16384" width="8.85546875" style="4"/>
  </cols>
  <sheetData>
    <row r="1" spans="1:36" ht="32.1" customHeight="1"/>
    <row r="2" spans="1:36" ht="18" customHeight="1">
      <c r="AC2" s="4" t="s">
        <v>0</v>
      </c>
    </row>
    <row r="3" spans="1:36" ht="32.1" customHeight="1">
      <c r="A3" s="134" t="s">
        <v>76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6" ht="32.1" customHeight="1">
      <c r="A4" s="135" t="s">
        <v>41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</row>
    <row r="5" spans="1:36" ht="32.1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</row>
    <row r="6" spans="1:36" ht="32.1" customHeight="1">
      <c r="A6" s="3"/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/>
      <c r="AG6" s="67" t="s">
        <v>23</v>
      </c>
    </row>
    <row r="7" spans="1:36" ht="32.1" customHeight="1">
      <c r="A7" s="2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7"/>
    </row>
    <row r="8" spans="1:36" ht="32.1" customHeight="1">
      <c r="A8" s="3" t="s">
        <v>4</v>
      </c>
      <c r="B8" s="68"/>
      <c r="C8" s="69"/>
      <c r="D8" s="69"/>
      <c r="E8" s="70"/>
      <c r="F8" s="70"/>
      <c r="G8" s="70"/>
      <c r="H8" s="70"/>
      <c r="I8" s="70"/>
      <c r="J8" s="69"/>
      <c r="K8" s="69"/>
      <c r="L8" s="69"/>
      <c r="M8" s="70"/>
      <c r="N8" s="70"/>
      <c r="O8" s="70"/>
      <c r="P8" s="70"/>
      <c r="Q8" s="69"/>
      <c r="R8" s="69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69"/>
      <c r="AF8" s="69"/>
      <c r="AG8" s="3"/>
      <c r="AJ8" s="8">
        <f>SUM(B8:AG8)</f>
        <v>0</v>
      </c>
    </row>
    <row r="9" spans="1:36" ht="32.1" customHeight="1">
      <c r="A9" s="2" t="s">
        <v>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7"/>
      <c r="AJ9" s="8"/>
    </row>
    <row r="10" spans="1:36" ht="32.1" customHeight="1">
      <c r="A10" s="71" t="s">
        <v>6</v>
      </c>
      <c r="B10" s="72"/>
      <c r="C10" s="73"/>
      <c r="D10" s="73"/>
      <c r="E10" s="74"/>
      <c r="F10" s="74"/>
      <c r="G10" s="74"/>
      <c r="H10" s="74"/>
      <c r="I10" s="74"/>
      <c r="J10" s="73"/>
      <c r="K10" s="73"/>
      <c r="L10" s="73"/>
      <c r="M10" s="74"/>
      <c r="N10" s="74"/>
      <c r="O10" s="74"/>
      <c r="P10" s="74"/>
      <c r="Q10" s="73"/>
      <c r="R10" s="73"/>
      <c r="S10" s="74"/>
      <c r="T10" s="74"/>
      <c r="U10" s="74"/>
      <c r="V10" s="74"/>
      <c r="W10" s="74"/>
      <c r="X10" s="73"/>
      <c r="Y10" s="73"/>
      <c r="Z10" s="74"/>
      <c r="AA10" s="74"/>
      <c r="AB10" s="74"/>
      <c r="AC10" s="74"/>
      <c r="AD10" s="74"/>
      <c r="AE10" s="73"/>
      <c r="AF10" s="73"/>
      <c r="AG10" s="3"/>
      <c r="AJ10" s="8">
        <f>SUM(B10:AG10)</f>
        <v>0</v>
      </c>
    </row>
    <row r="11" spans="1:36" ht="32.1" customHeight="1">
      <c r="A11" s="75" t="s">
        <v>7</v>
      </c>
      <c r="B11" s="76"/>
      <c r="C11" s="77"/>
      <c r="D11" s="77"/>
      <c r="E11" s="78"/>
      <c r="F11" s="78"/>
      <c r="G11" s="78"/>
      <c r="H11" s="78"/>
      <c r="I11" s="78"/>
      <c r="J11" s="77"/>
      <c r="K11" s="77"/>
      <c r="L11" s="77"/>
      <c r="M11" s="78"/>
      <c r="N11" s="78"/>
      <c r="O11" s="78"/>
      <c r="P11" s="78"/>
      <c r="Q11" s="77"/>
      <c r="R11" s="77"/>
      <c r="S11" s="78"/>
      <c r="T11" s="78"/>
      <c r="U11" s="78"/>
      <c r="V11" s="78"/>
      <c r="W11" s="78"/>
      <c r="X11" s="77"/>
      <c r="Y11" s="77"/>
      <c r="Z11" s="78"/>
      <c r="AA11" s="78"/>
      <c r="AB11" s="78"/>
      <c r="AC11" s="78"/>
      <c r="AD11" s="78"/>
      <c r="AE11" s="77"/>
      <c r="AF11" s="77"/>
      <c r="AG11" s="3"/>
      <c r="AJ11" s="8">
        <f t="shared" ref="AJ11:AJ22" si="0">SUM(B11:AF11)</f>
        <v>0</v>
      </c>
    </row>
    <row r="12" spans="1:36" ht="32.1" customHeight="1">
      <c r="A12" s="79" t="s">
        <v>8</v>
      </c>
      <c r="B12" s="80"/>
      <c r="C12" s="70"/>
      <c r="D12" s="70"/>
      <c r="E12" s="70"/>
      <c r="F12" s="81"/>
      <c r="G12" s="81"/>
      <c r="H12" s="81"/>
      <c r="I12" s="70"/>
      <c r="J12" s="70"/>
      <c r="K12" s="70"/>
      <c r="L12" s="70"/>
      <c r="M12" s="81"/>
      <c r="N12" s="81"/>
      <c r="O12" s="70"/>
      <c r="P12" s="70"/>
      <c r="Q12" s="70"/>
      <c r="R12" s="70"/>
      <c r="S12" s="70"/>
      <c r="T12" s="81"/>
      <c r="U12" s="81"/>
      <c r="V12" s="70"/>
      <c r="W12" s="81"/>
      <c r="X12" s="70"/>
      <c r="Y12" s="70"/>
      <c r="Z12" s="70"/>
      <c r="AA12" s="81"/>
      <c r="AB12" s="81"/>
      <c r="AC12" s="70"/>
      <c r="AD12" s="81"/>
      <c r="AE12" s="70"/>
      <c r="AF12" s="70"/>
      <c r="AG12" s="3"/>
      <c r="AJ12" s="108">
        <f t="shared" si="0"/>
        <v>0</v>
      </c>
    </row>
    <row r="13" spans="1:36" ht="32.1" customHeight="1">
      <c r="A13" s="2" t="s">
        <v>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7"/>
      <c r="AJ13" s="8"/>
    </row>
    <row r="14" spans="1:36" ht="32.1" customHeight="1">
      <c r="A14" s="71" t="s">
        <v>10</v>
      </c>
      <c r="B14" s="72"/>
      <c r="C14" s="73"/>
      <c r="D14" s="74"/>
      <c r="E14" s="74"/>
      <c r="F14" s="74"/>
      <c r="G14" s="74"/>
      <c r="H14" s="74"/>
      <c r="I14" s="74"/>
      <c r="J14" s="73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3"/>
      <c r="AF14" s="74"/>
      <c r="AG14" s="3"/>
      <c r="AJ14" s="8">
        <f t="shared" si="0"/>
        <v>0</v>
      </c>
    </row>
    <row r="15" spans="1:36" ht="32.1" customHeight="1">
      <c r="A15" s="75" t="s">
        <v>11</v>
      </c>
      <c r="B15" s="76"/>
      <c r="C15" s="74"/>
      <c r="D15" s="74"/>
      <c r="E15" s="74"/>
      <c r="F15" s="78"/>
      <c r="G15" s="78"/>
      <c r="H15" s="74"/>
      <c r="I15" s="74"/>
      <c r="J15" s="74"/>
      <c r="K15" s="74"/>
      <c r="L15" s="74"/>
      <c r="M15" s="78"/>
      <c r="N15" s="78"/>
      <c r="O15" s="74"/>
      <c r="P15" s="74"/>
      <c r="Q15" s="74"/>
      <c r="R15" s="74"/>
      <c r="S15" s="74"/>
      <c r="T15" s="78"/>
      <c r="U15" s="78"/>
      <c r="V15" s="74"/>
      <c r="W15" s="74"/>
      <c r="X15" s="74"/>
      <c r="Y15" s="74"/>
      <c r="Z15" s="74"/>
      <c r="AA15" s="78"/>
      <c r="AB15" s="78"/>
      <c r="AC15" s="74"/>
      <c r="AD15" s="74"/>
      <c r="AE15" s="77"/>
      <c r="AF15" s="74"/>
      <c r="AG15" s="3"/>
      <c r="AJ15" s="8">
        <f t="shared" si="0"/>
        <v>0</v>
      </c>
    </row>
    <row r="16" spans="1:36" ht="32.1" customHeight="1">
      <c r="A16" s="75" t="s">
        <v>12</v>
      </c>
      <c r="B16" s="76"/>
      <c r="C16" s="74"/>
      <c r="D16" s="74"/>
      <c r="E16" s="74"/>
      <c r="F16" s="78"/>
      <c r="G16" s="78"/>
      <c r="H16" s="74"/>
      <c r="I16" s="74"/>
      <c r="J16" s="74"/>
      <c r="K16" s="74"/>
      <c r="L16" s="74"/>
      <c r="M16" s="78"/>
      <c r="N16" s="78"/>
      <c r="O16" s="74"/>
      <c r="P16" s="74"/>
      <c r="Q16" s="74"/>
      <c r="R16" s="74"/>
      <c r="S16" s="74"/>
      <c r="T16" s="78"/>
      <c r="U16" s="78"/>
      <c r="V16" s="74"/>
      <c r="W16" s="74"/>
      <c r="X16" s="74"/>
      <c r="Y16" s="74"/>
      <c r="Z16" s="74"/>
      <c r="AA16" s="78"/>
      <c r="AB16" s="78"/>
      <c r="AC16" s="74"/>
      <c r="AD16" s="74"/>
      <c r="AE16" s="77"/>
      <c r="AF16" s="74"/>
      <c r="AG16" s="3"/>
      <c r="AJ16" s="8">
        <f t="shared" si="0"/>
        <v>0</v>
      </c>
    </row>
    <row r="17" spans="1:36" ht="32.1" customHeight="1">
      <c r="A17" s="79" t="s">
        <v>13</v>
      </c>
      <c r="B17" s="80"/>
      <c r="C17" s="70"/>
      <c r="D17" s="70"/>
      <c r="E17" s="70"/>
      <c r="F17" s="81"/>
      <c r="G17" s="81"/>
      <c r="H17" s="70"/>
      <c r="I17" s="70"/>
      <c r="J17" s="70"/>
      <c r="K17" s="70"/>
      <c r="L17" s="70"/>
      <c r="M17" s="81"/>
      <c r="N17" s="81"/>
      <c r="O17" s="70"/>
      <c r="P17" s="70"/>
      <c r="Q17" s="70"/>
      <c r="R17" s="70"/>
      <c r="S17" s="70"/>
      <c r="T17" s="81"/>
      <c r="U17" s="81"/>
      <c r="V17" s="70"/>
      <c r="W17" s="70"/>
      <c r="X17" s="70"/>
      <c r="Y17" s="70"/>
      <c r="Z17" s="70"/>
      <c r="AA17" s="81"/>
      <c r="AB17" s="81"/>
      <c r="AC17" s="70"/>
      <c r="AD17" s="70"/>
      <c r="AE17" s="82"/>
      <c r="AF17" s="70"/>
      <c r="AG17" s="3"/>
      <c r="AJ17" s="8">
        <f t="shared" si="0"/>
        <v>0</v>
      </c>
    </row>
    <row r="18" spans="1:36" ht="32.1" customHeight="1">
      <c r="A18" s="2" t="s">
        <v>14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7"/>
    </row>
    <row r="19" spans="1:36" ht="32.1" customHeight="1">
      <c r="A19" s="71" t="s">
        <v>15</v>
      </c>
      <c r="B19" s="72"/>
      <c r="C19" s="74"/>
      <c r="D19" s="74"/>
      <c r="E19" s="74"/>
      <c r="F19" s="72"/>
      <c r="G19" s="72"/>
      <c r="H19" s="74"/>
      <c r="I19" s="74"/>
      <c r="J19" s="74"/>
      <c r="K19" s="74"/>
      <c r="L19" s="74"/>
      <c r="M19" s="72"/>
      <c r="N19" s="72"/>
      <c r="O19" s="74"/>
      <c r="P19" s="74"/>
      <c r="Q19" s="74"/>
      <c r="R19" s="74"/>
      <c r="S19" s="74"/>
      <c r="T19" s="72"/>
      <c r="U19" s="72"/>
      <c r="V19" s="74"/>
      <c r="W19" s="74"/>
      <c r="X19" s="74"/>
      <c r="Y19" s="74"/>
      <c r="Z19" s="74"/>
      <c r="AA19" s="72"/>
      <c r="AB19" s="72"/>
      <c r="AC19" s="74"/>
      <c r="AD19" s="74"/>
      <c r="AE19" s="74"/>
      <c r="AF19" s="74"/>
      <c r="AG19" s="3"/>
      <c r="AJ19" s="8">
        <f t="shared" si="0"/>
        <v>0</v>
      </c>
    </row>
    <row r="20" spans="1:36" ht="32.1" customHeight="1">
      <c r="A20" s="75" t="s">
        <v>16</v>
      </c>
      <c r="B20" s="76"/>
      <c r="C20" s="74"/>
      <c r="D20" s="74"/>
      <c r="E20" s="74"/>
      <c r="F20" s="76"/>
      <c r="G20" s="76"/>
      <c r="H20" s="74"/>
      <c r="I20" s="74"/>
      <c r="J20" s="74"/>
      <c r="K20" s="74"/>
      <c r="L20" s="74"/>
      <c r="M20" s="76"/>
      <c r="N20" s="76"/>
      <c r="O20" s="74"/>
      <c r="P20" s="74"/>
      <c r="Q20" s="74"/>
      <c r="R20" s="74"/>
      <c r="S20" s="74"/>
      <c r="T20" s="76"/>
      <c r="U20" s="76"/>
      <c r="V20" s="74"/>
      <c r="W20" s="74"/>
      <c r="X20" s="74"/>
      <c r="Y20" s="74"/>
      <c r="Z20" s="74"/>
      <c r="AA20" s="76"/>
      <c r="AB20" s="76"/>
      <c r="AC20" s="74"/>
      <c r="AD20" s="74"/>
      <c r="AE20" s="74"/>
      <c r="AF20" s="74"/>
      <c r="AG20" s="3"/>
      <c r="AJ20" s="8">
        <f t="shared" si="0"/>
        <v>0</v>
      </c>
    </row>
    <row r="21" spans="1:36" ht="32.1" customHeight="1">
      <c r="A21" s="75" t="s">
        <v>17</v>
      </c>
      <c r="B21" s="76"/>
      <c r="C21" s="74"/>
      <c r="D21" s="74"/>
      <c r="E21" s="74"/>
      <c r="F21" s="76"/>
      <c r="G21" s="76"/>
      <c r="H21" s="74"/>
      <c r="I21" s="74"/>
      <c r="J21" s="74"/>
      <c r="K21" s="74"/>
      <c r="L21" s="74"/>
      <c r="M21" s="76"/>
      <c r="N21" s="76"/>
      <c r="O21" s="74"/>
      <c r="P21" s="74"/>
      <c r="Q21" s="74"/>
      <c r="R21" s="74"/>
      <c r="S21" s="74"/>
      <c r="T21" s="76"/>
      <c r="U21" s="76"/>
      <c r="V21" s="74"/>
      <c r="W21" s="74"/>
      <c r="X21" s="74"/>
      <c r="Y21" s="74"/>
      <c r="Z21" s="74"/>
      <c r="AA21" s="76"/>
      <c r="AB21" s="76"/>
      <c r="AC21" s="74"/>
      <c r="AD21" s="74"/>
      <c r="AE21" s="74"/>
      <c r="AF21" s="74"/>
      <c r="AG21" s="3"/>
      <c r="AJ21" s="8">
        <f t="shared" si="0"/>
        <v>0</v>
      </c>
    </row>
    <row r="22" spans="1:36" ht="32.1" customHeight="1">
      <c r="A22" s="83" t="s">
        <v>18</v>
      </c>
      <c r="B22" s="84"/>
      <c r="C22" s="85"/>
      <c r="D22" s="85"/>
      <c r="E22" s="85"/>
      <c r="F22" s="84"/>
      <c r="G22" s="84"/>
      <c r="H22" s="85"/>
      <c r="I22" s="85"/>
      <c r="J22" s="85"/>
      <c r="K22" s="85"/>
      <c r="L22" s="85"/>
      <c r="M22" s="84"/>
      <c r="N22" s="84"/>
      <c r="O22" s="85"/>
      <c r="P22" s="85"/>
      <c r="Q22" s="85"/>
      <c r="R22" s="85"/>
      <c r="S22" s="85"/>
      <c r="T22" s="84"/>
      <c r="U22" s="84"/>
      <c r="V22" s="85"/>
      <c r="W22" s="85"/>
      <c r="X22" s="85"/>
      <c r="Y22" s="85"/>
      <c r="Z22" s="85"/>
      <c r="AA22" s="84"/>
      <c r="AB22" s="84"/>
      <c r="AC22" s="85"/>
      <c r="AD22" s="85"/>
      <c r="AE22" s="85"/>
      <c r="AF22" s="85"/>
      <c r="AG22" s="86"/>
      <c r="AJ22" s="8">
        <f t="shared" si="0"/>
        <v>0</v>
      </c>
    </row>
    <row r="23" spans="1:36" ht="32.1" customHeight="1">
      <c r="A23" s="4" t="s">
        <v>19</v>
      </c>
    </row>
    <row r="24" spans="1:36" ht="32.1" customHeight="1">
      <c r="A24" s="4" t="s">
        <v>20</v>
      </c>
      <c r="R24" s="4" t="s">
        <v>24</v>
      </c>
    </row>
    <row r="25" spans="1:36" ht="32.1" customHeight="1">
      <c r="A25" s="4" t="s">
        <v>21</v>
      </c>
      <c r="S25" s="4" t="s">
        <v>22</v>
      </c>
    </row>
    <row r="26" spans="1:36" ht="32.1" customHeight="1">
      <c r="AC26" s="4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ageMargins left="0.7" right="0.7" top="0.75" bottom="0.75" header="0.3" footer="0.3"/>
  <pageSetup paperSize="9" scale="55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15E1-4704-394C-BB21-64C3E27054AD}">
  <sheetPr>
    <pageSetUpPr fitToPage="1"/>
  </sheetPr>
  <dimension ref="A1:AJ26"/>
  <sheetViews>
    <sheetView zoomScale="60" zoomScaleNormal="60" workbookViewId="0">
      <selection activeCell="AR15" sqref="AR15"/>
    </sheetView>
  </sheetViews>
  <sheetFormatPr defaultColWidth="8.85546875" defaultRowHeight="21"/>
  <cols>
    <col min="1" max="1" width="22" style="4" customWidth="1"/>
    <col min="2" max="33" width="5.85546875" style="4" customWidth="1"/>
    <col min="34" max="35" width="3.7109375" style="4" customWidth="1"/>
    <col min="36" max="16384" width="8.85546875" style="4"/>
  </cols>
  <sheetData>
    <row r="1" spans="1:36" ht="32.1" customHeight="1"/>
    <row r="2" spans="1:36" ht="18" customHeight="1">
      <c r="AC2" s="4" t="s">
        <v>0</v>
      </c>
    </row>
    <row r="3" spans="1:36" ht="32.1" customHeight="1">
      <c r="A3" s="134" t="s">
        <v>77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6" ht="32.1" customHeight="1">
      <c r="A4" s="135" t="s">
        <v>41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</row>
    <row r="5" spans="1:36" ht="32.1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</row>
    <row r="6" spans="1:36" ht="32.1" customHeight="1">
      <c r="A6" s="3"/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7" t="s">
        <v>23</v>
      </c>
    </row>
    <row r="7" spans="1:36" ht="32.1" customHeight="1">
      <c r="A7" s="2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7"/>
    </row>
    <row r="8" spans="1:36" ht="32.1" customHeight="1">
      <c r="A8" s="3" t="s">
        <v>4</v>
      </c>
      <c r="B8" s="68"/>
      <c r="C8" s="69"/>
      <c r="D8" s="69"/>
      <c r="E8" s="70"/>
      <c r="F8" s="70"/>
      <c r="G8" s="70"/>
      <c r="H8" s="70"/>
      <c r="I8" s="70"/>
      <c r="J8" s="69"/>
      <c r="K8" s="69"/>
      <c r="L8" s="69"/>
      <c r="M8" s="70"/>
      <c r="N8" s="70"/>
      <c r="O8" s="70"/>
      <c r="P8" s="70"/>
      <c r="Q8" s="69"/>
      <c r="R8" s="69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69"/>
      <c r="AF8" s="69"/>
      <c r="AG8" s="3"/>
      <c r="AJ8" s="8">
        <f>SUM(B8:AF8)</f>
        <v>0</v>
      </c>
    </row>
    <row r="9" spans="1:36" ht="32.1" customHeight="1">
      <c r="A9" s="2" t="s">
        <v>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7"/>
      <c r="AJ9" s="8"/>
    </row>
    <row r="10" spans="1:36" ht="32.1" customHeight="1">
      <c r="A10" s="71" t="s">
        <v>6</v>
      </c>
      <c r="B10" s="72"/>
      <c r="C10" s="73"/>
      <c r="D10" s="73"/>
      <c r="E10" s="74"/>
      <c r="F10" s="74"/>
      <c r="G10" s="74"/>
      <c r="H10" s="74"/>
      <c r="I10" s="74"/>
      <c r="J10" s="73"/>
      <c r="K10" s="73"/>
      <c r="L10" s="73"/>
      <c r="M10" s="74"/>
      <c r="N10" s="74"/>
      <c r="O10" s="74"/>
      <c r="P10" s="74"/>
      <c r="Q10" s="73"/>
      <c r="R10" s="73"/>
      <c r="S10" s="74"/>
      <c r="T10" s="74"/>
      <c r="U10" s="74"/>
      <c r="V10" s="74"/>
      <c r="W10" s="74"/>
      <c r="X10" s="73"/>
      <c r="Y10" s="73"/>
      <c r="Z10" s="74"/>
      <c r="AA10" s="74"/>
      <c r="AB10" s="74"/>
      <c r="AC10" s="74"/>
      <c r="AD10" s="74"/>
      <c r="AE10" s="73"/>
      <c r="AF10" s="73"/>
      <c r="AG10" s="3"/>
      <c r="AJ10" s="8">
        <f t="shared" ref="AJ10:AJ22" si="0">SUM(B10:AF10)</f>
        <v>0</v>
      </c>
    </row>
    <row r="11" spans="1:36" ht="32.1" customHeight="1">
      <c r="A11" s="75" t="s">
        <v>7</v>
      </c>
      <c r="B11" s="76"/>
      <c r="C11" s="77"/>
      <c r="D11" s="77"/>
      <c r="E11" s="78"/>
      <c r="F11" s="78"/>
      <c r="G11" s="78"/>
      <c r="H11" s="78"/>
      <c r="I11" s="78"/>
      <c r="J11" s="77"/>
      <c r="K11" s="77"/>
      <c r="L11" s="77"/>
      <c r="M11" s="78"/>
      <c r="N11" s="78"/>
      <c r="O11" s="78"/>
      <c r="P11" s="78"/>
      <c r="Q11" s="77"/>
      <c r="R11" s="77"/>
      <c r="S11" s="78"/>
      <c r="T11" s="78"/>
      <c r="U11" s="78"/>
      <c r="V11" s="78"/>
      <c r="W11" s="78"/>
      <c r="X11" s="77"/>
      <c r="Y11" s="77"/>
      <c r="Z11" s="78"/>
      <c r="AA11" s="78"/>
      <c r="AB11" s="78"/>
      <c r="AC11" s="78"/>
      <c r="AD11" s="109"/>
      <c r="AE11" s="77"/>
      <c r="AF11" s="77"/>
      <c r="AG11" s="3"/>
      <c r="AJ11" s="108">
        <f t="shared" si="0"/>
        <v>0</v>
      </c>
    </row>
    <row r="12" spans="1:36" ht="32.1" customHeight="1">
      <c r="A12" s="79" t="s">
        <v>8</v>
      </c>
      <c r="B12" s="80"/>
      <c r="C12" s="70"/>
      <c r="D12" s="70"/>
      <c r="E12" s="70"/>
      <c r="F12" s="81"/>
      <c r="G12" s="81"/>
      <c r="H12" s="81"/>
      <c r="I12" s="70"/>
      <c r="J12" s="70"/>
      <c r="K12" s="70"/>
      <c r="L12" s="70"/>
      <c r="M12" s="81"/>
      <c r="N12" s="81"/>
      <c r="O12" s="70"/>
      <c r="P12" s="70"/>
      <c r="Q12" s="70"/>
      <c r="R12" s="70"/>
      <c r="S12" s="70"/>
      <c r="T12" s="81"/>
      <c r="U12" s="81"/>
      <c r="V12" s="70"/>
      <c r="W12" s="81"/>
      <c r="X12" s="70"/>
      <c r="Y12" s="70"/>
      <c r="Z12" s="70"/>
      <c r="AA12" s="81"/>
      <c r="AB12" s="81"/>
      <c r="AC12" s="70"/>
      <c r="AD12" s="110"/>
      <c r="AE12" s="70"/>
      <c r="AF12" s="70"/>
      <c r="AG12" s="3"/>
      <c r="AJ12" s="108">
        <f t="shared" si="0"/>
        <v>0</v>
      </c>
    </row>
    <row r="13" spans="1:36" ht="32.1" customHeight="1">
      <c r="A13" s="2" t="s">
        <v>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7"/>
      <c r="AJ13" s="8"/>
    </row>
    <row r="14" spans="1:36" ht="32.1" customHeight="1">
      <c r="A14" s="71" t="s">
        <v>10</v>
      </c>
      <c r="B14" s="72"/>
      <c r="C14" s="73"/>
      <c r="D14" s="74"/>
      <c r="E14" s="74"/>
      <c r="F14" s="74"/>
      <c r="G14" s="74"/>
      <c r="H14" s="74"/>
      <c r="I14" s="74"/>
      <c r="J14" s="73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3"/>
      <c r="AF14" s="74"/>
      <c r="AG14" s="3"/>
      <c r="AJ14" s="8">
        <f t="shared" si="0"/>
        <v>0</v>
      </c>
    </row>
    <row r="15" spans="1:36" ht="32.1" customHeight="1">
      <c r="A15" s="75" t="s">
        <v>11</v>
      </c>
      <c r="B15" s="76"/>
      <c r="C15" s="74"/>
      <c r="D15" s="74"/>
      <c r="E15" s="74"/>
      <c r="F15" s="78"/>
      <c r="G15" s="78"/>
      <c r="H15" s="74"/>
      <c r="I15" s="74"/>
      <c r="J15" s="74"/>
      <c r="K15" s="74"/>
      <c r="L15" s="74"/>
      <c r="M15" s="78"/>
      <c r="N15" s="78"/>
      <c r="O15" s="74"/>
      <c r="P15" s="74"/>
      <c r="Q15" s="74"/>
      <c r="R15" s="74"/>
      <c r="S15" s="74"/>
      <c r="T15" s="78"/>
      <c r="U15" s="78"/>
      <c r="V15" s="74"/>
      <c r="W15" s="74"/>
      <c r="X15" s="74"/>
      <c r="Y15" s="74"/>
      <c r="Z15" s="74"/>
      <c r="AA15" s="78"/>
      <c r="AB15" s="78"/>
      <c r="AC15" s="74"/>
      <c r="AD15" s="74"/>
      <c r="AE15" s="77"/>
      <c r="AF15" s="74"/>
      <c r="AG15" s="3"/>
      <c r="AJ15" s="8">
        <f t="shared" si="0"/>
        <v>0</v>
      </c>
    </row>
    <row r="16" spans="1:36" ht="32.1" customHeight="1">
      <c r="A16" s="75" t="s">
        <v>12</v>
      </c>
      <c r="B16" s="76"/>
      <c r="C16" s="74"/>
      <c r="D16" s="74"/>
      <c r="E16" s="74"/>
      <c r="F16" s="78"/>
      <c r="G16" s="78"/>
      <c r="H16" s="74"/>
      <c r="I16" s="74"/>
      <c r="J16" s="74"/>
      <c r="K16" s="74"/>
      <c r="L16" s="74"/>
      <c r="M16" s="78"/>
      <c r="N16" s="78"/>
      <c r="O16" s="74"/>
      <c r="P16" s="74"/>
      <c r="Q16" s="74"/>
      <c r="R16" s="74"/>
      <c r="S16" s="74"/>
      <c r="T16" s="78"/>
      <c r="U16" s="78"/>
      <c r="V16" s="74"/>
      <c r="W16" s="74"/>
      <c r="X16" s="74"/>
      <c r="Y16" s="74"/>
      <c r="Z16" s="74"/>
      <c r="AA16" s="78"/>
      <c r="AB16" s="78"/>
      <c r="AC16" s="74"/>
      <c r="AD16" s="74"/>
      <c r="AE16" s="77"/>
      <c r="AF16" s="74"/>
      <c r="AG16" s="3"/>
      <c r="AJ16" s="8">
        <f t="shared" si="0"/>
        <v>0</v>
      </c>
    </row>
    <row r="17" spans="1:36" ht="32.1" customHeight="1">
      <c r="A17" s="79" t="s">
        <v>13</v>
      </c>
      <c r="B17" s="80"/>
      <c r="C17" s="70"/>
      <c r="D17" s="70"/>
      <c r="E17" s="70"/>
      <c r="F17" s="81"/>
      <c r="G17" s="81"/>
      <c r="H17" s="70"/>
      <c r="I17" s="70"/>
      <c r="J17" s="70"/>
      <c r="K17" s="70"/>
      <c r="L17" s="70"/>
      <c r="M17" s="81"/>
      <c r="N17" s="81"/>
      <c r="O17" s="70"/>
      <c r="P17" s="70"/>
      <c r="Q17" s="70"/>
      <c r="R17" s="70"/>
      <c r="S17" s="70"/>
      <c r="T17" s="81"/>
      <c r="U17" s="81"/>
      <c r="V17" s="70"/>
      <c r="W17" s="70"/>
      <c r="X17" s="70"/>
      <c r="Y17" s="70"/>
      <c r="Z17" s="70"/>
      <c r="AA17" s="81"/>
      <c r="AB17" s="81"/>
      <c r="AC17" s="70"/>
      <c r="AD17" s="70"/>
      <c r="AE17" s="82"/>
      <c r="AF17" s="70"/>
      <c r="AG17" s="3"/>
      <c r="AJ17" s="8">
        <f t="shared" si="0"/>
        <v>0</v>
      </c>
    </row>
    <row r="18" spans="1:36" ht="32.1" customHeight="1">
      <c r="A18" s="2" t="s">
        <v>14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7"/>
    </row>
    <row r="19" spans="1:36" ht="32.1" customHeight="1">
      <c r="A19" s="71" t="s">
        <v>15</v>
      </c>
      <c r="B19" s="72"/>
      <c r="C19" s="74"/>
      <c r="D19" s="74"/>
      <c r="E19" s="74"/>
      <c r="F19" s="72"/>
      <c r="G19" s="72"/>
      <c r="H19" s="74"/>
      <c r="I19" s="74"/>
      <c r="J19" s="74"/>
      <c r="K19" s="74"/>
      <c r="L19" s="74"/>
      <c r="M19" s="72"/>
      <c r="N19" s="72"/>
      <c r="O19" s="74"/>
      <c r="P19" s="74"/>
      <c r="Q19" s="74"/>
      <c r="R19" s="74"/>
      <c r="S19" s="74"/>
      <c r="T19" s="72"/>
      <c r="U19" s="72"/>
      <c r="V19" s="74"/>
      <c r="W19" s="74"/>
      <c r="X19" s="74"/>
      <c r="Y19" s="74"/>
      <c r="Z19" s="74"/>
      <c r="AA19" s="72"/>
      <c r="AB19" s="72"/>
      <c r="AC19" s="74"/>
      <c r="AD19" s="74"/>
      <c r="AE19" s="74"/>
      <c r="AF19" s="74"/>
      <c r="AG19" s="3"/>
      <c r="AJ19" s="8">
        <f t="shared" si="0"/>
        <v>0</v>
      </c>
    </row>
    <row r="20" spans="1:36" ht="32.1" customHeight="1">
      <c r="A20" s="75" t="s">
        <v>16</v>
      </c>
      <c r="B20" s="76"/>
      <c r="C20" s="74"/>
      <c r="D20" s="74"/>
      <c r="E20" s="74"/>
      <c r="F20" s="76"/>
      <c r="G20" s="76"/>
      <c r="H20" s="74"/>
      <c r="I20" s="74"/>
      <c r="J20" s="74"/>
      <c r="K20" s="74"/>
      <c r="L20" s="74"/>
      <c r="M20" s="76"/>
      <c r="N20" s="76"/>
      <c r="O20" s="74"/>
      <c r="P20" s="74"/>
      <c r="Q20" s="74"/>
      <c r="R20" s="74"/>
      <c r="S20" s="74"/>
      <c r="T20" s="76"/>
      <c r="U20" s="76"/>
      <c r="V20" s="74"/>
      <c r="W20" s="74"/>
      <c r="X20" s="74"/>
      <c r="Y20" s="74"/>
      <c r="Z20" s="74"/>
      <c r="AA20" s="76"/>
      <c r="AB20" s="76"/>
      <c r="AC20" s="74"/>
      <c r="AD20" s="74"/>
      <c r="AE20" s="74"/>
      <c r="AF20" s="74"/>
      <c r="AG20" s="3"/>
      <c r="AJ20" s="8">
        <f t="shared" si="0"/>
        <v>0</v>
      </c>
    </row>
    <row r="21" spans="1:36" ht="32.1" customHeight="1">
      <c r="A21" s="75" t="s">
        <v>17</v>
      </c>
      <c r="B21" s="76"/>
      <c r="C21" s="74"/>
      <c r="D21" s="74"/>
      <c r="E21" s="74"/>
      <c r="F21" s="76"/>
      <c r="G21" s="76"/>
      <c r="H21" s="74"/>
      <c r="I21" s="74"/>
      <c r="J21" s="74"/>
      <c r="K21" s="74"/>
      <c r="L21" s="74"/>
      <c r="M21" s="76"/>
      <c r="N21" s="76"/>
      <c r="O21" s="74"/>
      <c r="P21" s="74"/>
      <c r="Q21" s="74"/>
      <c r="R21" s="74"/>
      <c r="S21" s="74"/>
      <c r="T21" s="76"/>
      <c r="U21" s="76"/>
      <c r="V21" s="74"/>
      <c r="W21" s="74"/>
      <c r="X21" s="74"/>
      <c r="Y21" s="74"/>
      <c r="Z21" s="74"/>
      <c r="AA21" s="76"/>
      <c r="AB21" s="76"/>
      <c r="AC21" s="74"/>
      <c r="AD21" s="74"/>
      <c r="AE21" s="74"/>
      <c r="AF21" s="74"/>
      <c r="AG21" s="3"/>
      <c r="AJ21" s="8">
        <f t="shared" si="0"/>
        <v>0</v>
      </c>
    </row>
    <row r="22" spans="1:36" ht="32.1" customHeight="1">
      <c r="A22" s="83" t="s">
        <v>18</v>
      </c>
      <c r="B22" s="84"/>
      <c r="C22" s="85"/>
      <c r="D22" s="85"/>
      <c r="E22" s="85"/>
      <c r="F22" s="84"/>
      <c r="G22" s="84"/>
      <c r="H22" s="85"/>
      <c r="I22" s="85"/>
      <c r="J22" s="85"/>
      <c r="K22" s="85"/>
      <c r="L22" s="85"/>
      <c r="M22" s="84"/>
      <c r="N22" s="84"/>
      <c r="O22" s="85"/>
      <c r="P22" s="85"/>
      <c r="Q22" s="85"/>
      <c r="R22" s="85"/>
      <c r="S22" s="85"/>
      <c r="T22" s="84"/>
      <c r="U22" s="84"/>
      <c r="V22" s="85"/>
      <c r="W22" s="85"/>
      <c r="X22" s="85"/>
      <c r="Y22" s="85"/>
      <c r="Z22" s="85"/>
      <c r="AA22" s="84"/>
      <c r="AB22" s="84"/>
      <c r="AC22" s="85"/>
      <c r="AD22" s="85"/>
      <c r="AE22" s="85"/>
      <c r="AF22" s="85"/>
      <c r="AG22" s="86"/>
      <c r="AJ22" s="8">
        <f t="shared" si="0"/>
        <v>0</v>
      </c>
    </row>
    <row r="23" spans="1:36" ht="32.1" customHeight="1">
      <c r="A23" s="4" t="s">
        <v>19</v>
      </c>
    </row>
    <row r="24" spans="1:36" ht="32.1" customHeight="1">
      <c r="A24" s="4" t="s">
        <v>20</v>
      </c>
      <c r="R24" s="4" t="s">
        <v>24</v>
      </c>
    </row>
    <row r="25" spans="1:36" ht="32.1" customHeight="1">
      <c r="A25" s="4" t="s">
        <v>21</v>
      </c>
      <c r="S25" s="4" t="s">
        <v>22</v>
      </c>
    </row>
    <row r="26" spans="1:36" ht="32.1" customHeight="1">
      <c r="AC26" s="4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ageMargins left="0.7" right="0.7" top="0.75" bottom="0.75" header="0.3" footer="0.3"/>
  <pageSetup paperSize="9" scale="55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4CDD-56B8-E946-80D3-3950FD3BAA4D}">
  <sheetPr>
    <pageSetUpPr fitToPage="1"/>
  </sheetPr>
  <dimension ref="A1:AJ26"/>
  <sheetViews>
    <sheetView zoomScale="80" zoomScaleNormal="80" workbookViewId="0">
      <selection activeCell="AK12" sqref="AK12"/>
    </sheetView>
  </sheetViews>
  <sheetFormatPr defaultColWidth="8.85546875" defaultRowHeight="21"/>
  <cols>
    <col min="1" max="1" width="22" style="4" customWidth="1"/>
    <col min="2" max="3" width="5.85546875" style="4" customWidth="1"/>
    <col min="4" max="4" width="6.7109375" style="4" customWidth="1"/>
    <col min="5" max="33" width="5.85546875" style="4" customWidth="1"/>
    <col min="34" max="35" width="3.7109375" style="4" customWidth="1"/>
    <col min="36" max="16384" width="8.85546875" style="4"/>
  </cols>
  <sheetData>
    <row r="1" spans="1:36" ht="32.1" customHeight="1"/>
    <row r="2" spans="1:36" ht="18" customHeight="1">
      <c r="AC2" s="4" t="s">
        <v>0</v>
      </c>
    </row>
    <row r="3" spans="1:36" ht="32.1" customHeight="1">
      <c r="A3" s="134" t="s">
        <v>78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6" ht="32.1" customHeight="1">
      <c r="A4" s="135" t="s">
        <v>41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</row>
    <row r="5" spans="1:36" ht="32.1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</row>
    <row r="6" spans="1:36" ht="32.1" customHeight="1">
      <c r="A6" s="3"/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/>
      <c r="AG6" s="67" t="s">
        <v>23</v>
      </c>
    </row>
    <row r="7" spans="1:36" ht="32.1" customHeight="1">
      <c r="A7" s="2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7"/>
    </row>
    <row r="8" spans="1:36" ht="32.1" customHeight="1">
      <c r="A8" s="3" t="s">
        <v>4</v>
      </c>
      <c r="B8" s="68"/>
      <c r="C8" s="69"/>
      <c r="D8" s="69"/>
      <c r="E8" s="70"/>
      <c r="F8" s="70"/>
      <c r="G8" s="70"/>
      <c r="H8" s="70"/>
      <c r="I8" s="70"/>
      <c r="J8" s="69"/>
      <c r="K8" s="69"/>
      <c r="L8" s="69"/>
      <c r="M8" s="70"/>
      <c r="N8" s="70"/>
      <c r="O8" s="70"/>
      <c r="P8" s="70"/>
      <c r="Q8" s="69"/>
      <c r="R8" s="69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69"/>
      <c r="AF8" s="69"/>
      <c r="AG8" s="3"/>
      <c r="AJ8" s="8">
        <f>SUM(B8:AF8)</f>
        <v>0</v>
      </c>
    </row>
    <row r="9" spans="1:36" ht="32.1" customHeight="1">
      <c r="A9" s="2" t="s">
        <v>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7"/>
      <c r="AJ9" s="8"/>
    </row>
    <row r="10" spans="1:36" ht="32.1" customHeight="1">
      <c r="A10" s="71" t="s">
        <v>6</v>
      </c>
      <c r="B10" s="72"/>
      <c r="C10" s="73"/>
      <c r="D10" s="73"/>
      <c r="E10" s="74"/>
      <c r="F10" s="74"/>
      <c r="G10" s="74"/>
      <c r="H10" s="74"/>
      <c r="I10" s="74"/>
      <c r="J10" s="73"/>
      <c r="K10" s="73"/>
      <c r="L10" s="73"/>
      <c r="M10" s="74"/>
      <c r="N10" s="74"/>
      <c r="O10" s="74"/>
      <c r="P10" s="74"/>
      <c r="Q10" s="73"/>
      <c r="R10" s="73"/>
      <c r="S10" s="74"/>
      <c r="T10" s="74"/>
      <c r="U10" s="74"/>
      <c r="V10" s="74"/>
      <c r="W10" s="74"/>
      <c r="X10" s="73"/>
      <c r="Y10" s="73"/>
      <c r="Z10" s="74"/>
      <c r="AA10" s="74"/>
      <c r="AB10" s="74"/>
      <c r="AC10" s="74"/>
      <c r="AD10" s="74"/>
      <c r="AE10" s="73"/>
      <c r="AF10" s="73"/>
      <c r="AG10" s="3"/>
      <c r="AJ10" s="8">
        <f t="shared" ref="AJ10:AJ22" si="0">SUM(B10:AF10)</f>
        <v>0</v>
      </c>
    </row>
    <row r="11" spans="1:36" ht="32.1" customHeight="1">
      <c r="A11" s="75" t="s">
        <v>7</v>
      </c>
      <c r="B11" s="76"/>
      <c r="C11" s="77"/>
      <c r="D11" s="77"/>
      <c r="E11" s="78"/>
      <c r="F11" s="78"/>
      <c r="G11" s="78"/>
      <c r="H11" s="78"/>
      <c r="I11" s="78"/>
      <c r="J11" s="77"/>
      <c r="K11" s="77"/>
      <c r="L11" s="77"/>
      <c r="M11" s="78"/>
      <c r="N11" s="78"/>
      <c r="O11" s="78"/>
      <c r="P11" s="78"/>
      <c r="Q11" s="77"/>
      <c r="R11" s="77"/>
      <c r="S11" s="78"/>
      <c r="T11" s="78"/>
      <c r="U11" s="78"/>
      <c r="V11" s="78"/>
      <c r="W11" s="78"/>
      <c r="X11" s="77"/>
      <c r="Y11" s="77"/>
      <c r="Z11" s="78"/>
      <c r="AA11" s="109"/>
      <c r="AB11" s="78"/>
      <c r="AC11" s="78"/>
      <c r="AD11" s="78"/>
      <c r="AE11" s="77"/>
      <c r="AF11" s="77"/>
      <c r="AG11" s="3"/>
      <c r="AJ11" s="108">
        <f t="shared" si="0"/>
        <v>0</v>
      </c>
    </row>
    <row r="12" spans="1:36" ht="32.1" customHeight="1">
      <c r="A12" s="79" t="s">
        <v>8</v>
      </c>
      <c r="B12" s="80"/>
      <c r="C12" s="70"/>
      <c r="D12" s="70"/>
      <c r="E12" s="70"/>
      <c r="F12" s="81"/>
      <c r="G12" s="81"/>
      <c r="H12" s="81"/>
      <c r="I12" s="70"/>
      <c r="J12" s="70"/>
      <c r="K12" s="70"/>
      <c r="L12" s="70"/>
      <c r="M12" s="81"/>
      <c r="N12" s="81"/>
      <c r="O12" s="70"/>
      <c r="P12" s="70"/>
      <c r="Q12" s="70"/>
      <c r="R12" s="70"/>
      <c r="S12" s="70"/>
      <c r="T12" s="81"/>
      <c r="U12" s="81"/>
      <c r="V12" s="70"/>
      <c r="W12" s="81"/>
      <c r="X12" s="70"/>
      <c r="Y12" s="70"/>
      <c r="Z12" s="70"/>
      <c r="AA12" s="81"/>
      <c r="AB12" s="81"/>
      <c r="AC12" s="70"/>
      <c r="AD12" s="81"/>
      <c r="AE12" s="70"/>
      <c r="AF12" s="70"/>
      <c r="AG12" s="3"/>
      <c r="AJ12" s="108">
        <f t="shared" si="0"/>
        <v>0</v>
      </c>
    </row>
    <row r="13" spans="1:36" ht="32.1" customHeight="1">
      <c r="A13" s="2" t="s">
        <v>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7"/>
      <c r="AJ13" s="8"/>
    </row>
    <row r="14" spans="1:36" ht="32.1" customHeight="1">
      <c r="A14" s="71" t="s">
        <v>10</v>
      </c>
      <c r="B14" s="72"/>
      <c r="C14" s="73"/>
      <c r="D14" s="74"/>
      <c r="E14" s="74"/>
      <c r="F14" s="74"/>
      <c r="G14" s="74"/>
      <c r="H14" s="74"/>
      <c r="I14" s="74"/>
      <c r="J14" s="73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3"/>
      <c r="AF14" s="74"/>
      <c r="AG14" s="3"/>
      <c r="AJ14" s="8">
        <f t="shared" si="0"/>
        <v>0</v>
      </c>
    </row>
    <row r="15" spans="1:36" ht="32.1" customHeight="1">
      <c r="A15" s="75" t="s">
        <v>11</v>
      </c>
      <c r="B15" s="76"/>
      <c r="C15" s="74"/>
      <c r="D15" s="74"/>
      <c r="E15" s="74"/>
      <c r="F15" s="78"/>
      <c r="G15" s="78"/>
      <c r="H15" s="74"/>
      <c r="I15" s="74"/>
      <c r="J15" s="74"/>
      <c r="K15" s="74"/>
      <c r="L15" s="74"/>
      <c r="M15" s="78"/>
      <c r="N15" s="78"/>
      <c r="O15" s="74"/>
      <c r="P15" s="74"/>
      <c r="Q15" s="74"/>
      <c r="R15" s="74"/>
      <c r="S15" s="74"/>
      <c r="T15" s="78"/>
      <c r="U15" s="78"/>
      <c r="V15" s="74"/>
      <c r="W15" s="74"/>
      <c r="X15" s="74"/>
      <c r="Y15" s="74"/>
      <c r="Z15" s="74"/>
      <c r="AA15" s="78"/>
      <c r="AB15" s="78"/>
      <c r="AC15" s="74"/>
      <c r="AD15" s="74"/>
      <c r="AE15" s="77"/>
      <c r="AF15" s="74"/>
      <c r="AG15" s="3"/>
      <c r="AJ15" s="8">
        <f t="shared" si="0"/>
        <v>0</v>
      </c>
    </row>
    <row r="16" spans="1:36" ht="32.1" customHeight="1">
      <c r="A16" s="75" t="s">
        <v>12</v>
      </c>
      <c r="B16" s="76"/>
      <c r="C16" s="74"/>
      <c r="D16" s="74"/>
      <c r="E16" s="74"/>
      <c r="F16" s="78"/>
      <c r="G16" s="78"/>
      <c r="H16" s="74"/>
      <c r="I16" s="74"/>
      <c r="J16" s="74"/>
      <c r="K16" s="74"/>
      <c r="L16" s="74"/>
      <c r="M16" s="78"/>
      <c r="N16" s="78"/>
      <c r="O16" s="74"/>
      <c r="P16" s="74"/>
      <c r="Q16" s="74"/>
      <c r="R16" s="74"/>
      <c r="S16" s="74"/>
      <c r="T16" s="78"/>
      <c r="U16" s="78"/>
      <c r="V16" s="74"/>
      <c r="W16" s="74"/>
      <c r="X16" s="74"/>
      <c r="Y16" s="74"/>
      <c r="Z16" s="74"/>
      <c r="AA16" s="78"/>
      <c r="AB16" s="78"/>
      <c r="AC16" s="74"/>
      <c r="AD16" s="74"/>
      <c r="AE16" s="77"/>
      <c r="AF16" s="74"/>
      <c r="AG16" s="3"/>
      <c r="AJ16" s="8">
        <f t="shared" si="0"/>
        <v>0</v>
      </c>
    </row>
    <row r="17" spans="1:36" ht="32.1" customHeight="1">
      <c r="A17" s="79" t="s">
        <v>13</v>
      </c>
      <c r="B17" s="80"/>
      <c r="C17" s="70"/>
      <c r="D17" s="70"/>
      <c r="E17" s="70"/>
      <c r="F17" s="81"/>
      <c r="G17" s="81"/>
      <c r="H17" s="70"/>
      <c r="I17" s="70"/>
      <c r="J17" s="70"/>
      <c r="K17" s="70"/>
      <c r="L17" s="70"/>
      <c r="M17" s="81"/>
      <c r="N17" s="81"/>
      <c r="O17" s="70"/>
      <c r="P17" s="70"/>
      <c r="Q17" s="70"/>
      <c r="R17" s="70"/>
      <c r="S17" s="70"/>
      <c r="T17" s="81"/>
      <c r="U17" s="81"/>
      <c r="V17" s="70"/>
      <c r="W17" s="70"/>
      <c r="X17" s="70"/>
      <c r="Y17" s="70"/>
      <c r="Z17" s="70"/>
      <c r="AA17" s="81"/>
      <c r="AB17" s="81"/>
      <c r="AC17" s="70"/>
      <c r="AD17" s="70"/>
      <c r="AE17" s="82"/>
      <c r="AF17" s="70"/>
      <c r="AG17" s="3"/>
      <c r="AJ17" s="8">
        <f t="shared" si="0"/>
        <v>0</v>
      </c>
    </row>
    <row r="18" spans="1:36" ht="32.1" customHeight="1">
      <c r="A18" s="2" t="s">
        <v>14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7"/>
    </row>
    <row r="19" spans="1:36" ht="32.1" customHeight="1">
      <c r="A19" s="71" t="s">
        <v>15</v>
      </c>
      <c r="B19" s="72"/>
      <c r="C19" s="74"/>
      <c r="D19" s="74"/>
      <c r="E19" s="74"/>
      <c r="F19" s="72"/>
      <c r="G19" s="72"/>
      <c r="H19" s="74"/>
      <c r="I19" s="74"/>
      <c r="J19" s="74"/>
      <c r="K19" s="74"/>
      <c r="L19" s="74"/>
      <c r="M19" s="72"/>
      <c r="N19" s="72"/>
      <c r="O19" s="74"/>
      <c r="P19" s="74"/>
      <c r="Q19" s="74"/>
      <c r="R19" s="74"/>
      <c r="S19" s="74"/>
      <c r="T19" s="72"/>
      <c r="U19" s="72"/>
      <c r="V19" s="74"/>
      <c r="W19" s="74"/>
      <c r="X19" s="74"/>
      <c r="Y19" s="74"/>
      <c r="Z19" s="74"/>
      <c r="AA19" s="72"/>
      <c r="AB19" s="72"/>
      <c r="AC19" s="74"/>
      <c r="AD19" s="74"/>
      <c r="AE19" s="74"/>
      <c r="AF19" s="74"/>
      <c r="AG19" s="3"/>
      <c r="AJ19" s="8">
        <f t="shared" si="0"/>
        <v>0</v>
      </c>
    </row>
    <row r="20" spans="1:36" ht="32.1" customHeight="1">
      <c r="A20" s="75" t="s">
        <v>16</v>
      </c>
      <c r="B20" s="76"/>
      <c r="C20" s="74"/>
      <c r="D20" s="74"/>
      <c r="E20" s="74"/>
      <c r="F20" s="76"/>
      <c r="G20" s="76"/>
      <c r="H20" s="74"/>
      <c r="I20" s="74"/>
      <c r="J20" s="74"/>
      <c r="K20" s="74"/>
      <c r="L20" s="74"/>
      <c r="M20" s="76"/>
      <c r="N20" s="76"/>
      <c r="O20" s="74"/>
      <c r="P20" s="74"/>
      <c r="Q20" s="74"/>
      <c r="R20" s="74"/>
      <c r="S20" s="74"/>
      <c r="T20" s="76"/>
      <c r="U20" s="76"/>
      <c r="V20" s="74"/>
      <c r="W20" s="74"/>
      <c r="X20" s="74"/>
      <c r="Y20" s="74"/>
      <c r="Z20" s="74"/>
      <c r="AA20" s="76"/>
      <c r="AB20" s="76"/>
      <c r="AC20" s="74"/>
      <c r="AD20" s="74"/>
      <c r="AE20" s="74"/>
      <c r="AF20" s="74"/>
      <c r="AG20" s="3"/>
      <c r="AJ20" s="8">
        <f t="shared" si="0"/>
        <v>0</v>
      </c>
    </row>
    <row r="21" spans="1:36" ht="32.1" customHeight="1">
      <c r="A21" s="75" t="s">
        <v>17</v>
      </c>
      <c r="B21" s="76"/>
      <c r="C21" s="74"/>
      <c r="D21" s="74"/>
      <c r="E21" s="74"/>
      <c r="F21" s="76"/>
      <c r="G21" s="76"/>
      <c r="H21" s="74"/>
      <c r="I21" s="74"/>
      <c r="J21" s="74"/>
      <c r="K21" s="74"/>
      <c r="L21" s="74"/>
      <c r="M21" s="76"/>
      <c r="N21" s="76"/>
      <c r="O21" s="74"/>
      <c r="P21" s="74"/>
      <c r="Q21" s="74"/>
      <c r="R21" s="74"/>
      <c r="S21" s="74"/>
      <c r="T21" s="76"/>
      <c r="U21" s="76"/>
      <c r="V21" s="74"/>
      <c r="W21" s="74"/>
      <c r="X21" s="74"/>
      <c r="Y21" s="74"/>
      <c r="Z21" s="74"/>
      <c r="AA21" s="76"/>
      <c r="AB21" s="76"/>
      <c r="AC21" s="74"/>
      <c r="AD21" s="74"/>
      <c r="AE21" s="74"/>
      <c r="AF21" s="74"/>
      <c r="AG21" s="3"/>
      <c r="AJ21" s="8">
        <f t="shared" si="0"/>
        <v>0</v>
      </c>
    </row>
    <row r="22" spans="1:36" ht="32.1" customHeight="1">
      <c r="A22" s="83" t="s">
        <v>18</v>
      </c>
      <c r="B22" s="84"/>
      <c r="C22" s="85"/>
      <c r="D22" s="85"/>
      <c r="E22" s="85"/>
      <c r="F22" s="84"/>
      <c r="G22" s="84"/>
      <c r="H22" s="85"/>
      <c r="I22" s="85"/>
      <c r="J22" s="85"/>
      <c r="K22" s="85"/>
      <c r="L22" s="85"/>
      <c r="M22" s="84"/>
      <c r="N22" s="84"/>
      <c r="O22" s="85"/>
      <c r="P22" s="85"/>
      <c r="Q22" s="85"/>
      <c r="R22" s="85"/>
      <c r="S22" s="85"/>
      <c r="T22" s="84"/>
      <c r="U22" s="84"/>
      <c r="V22" s="85"/>
      <c r="W22" s="85"/>
      <c r="X22" s="85"/>
      <c r="Y22" s="85"/>
      <c r="Z22" s="85"/>
      <c r="AA22" s="84"/>
      <c r="AB22" s="84"/>
      <c r="AC22" s="85"/>
      <c r="AD22" s="85"/>
      <c r="AE22" s="85"/>
      <c r="AF22" s="85"/>
      <c r="AG22" s="86"/>
      <c r="AJ22" s="8">
        <f t="shared" si="0"/>
        <v>0</v>
      </c>
    </row>
    <row r="23" spans="1:36" ht="32.1" customHeight="1">
      <c r="A23" s="4" t="s">
        <v>19</v>
      </c>
    </row>
    <row r="24" spans="1:36" ht="32.1" customHeight="1">
      <c r="A24" s="4" t="s">
        <v>20</v>
      </c>
      <c r="R24" s="4" t="s">
        <v>24</v>
      </c>
    </row>
    <row r="25" spans="1:36" ht="32.1" customHeight="1">
      <c r="A25" s="4" t="s">
        <v>21</v>
      </c>
      <c r="S25" s="4" t="s">
        <v>22</v>
      </c>
    </row>
    <row r="26" spans="1:36" ht="32.1" customHeight="1">
      <c r="AC26" s="4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ageMargins left="0.7" right="0.7" top="0.75" bottom="0.75" header="0.3" footer="0.3"/>
  <pageSetup paperSize="9" scale="54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0900-9FA9-6244-A438-34E606B2ADD7}">
  <sheetPr>
    <pageSetUpPr fitToPage="1"/>
  </sheetPr>
  <dimension ref="A1:AJ26"/>
  <sheetViews>
    <sheetView topLeftCell="A2" workbookViewId="0">
      <selection activeCell="T10" sqref="T10"/>
    </sheetView>
  </sheetViews>
  <sheetFormatPr defaultColWidth="8.85546875" defaultRowHeight="15"/>
  <cols>
    <col min="1" max="1" width="22" style="87" customWidth="1"/>
    <col min="2" max="33" width="5.85546875" style="87" customWidth="1"/>
    <col min="34" max="35" width="3.7109375" style="87" customWidth="1"/>
    <col min="36" max="16384" width="8.85546875" style="87"/>
  </cols>
  <sheetData>
    <row r="1" spans="1:36" ht="32.1" customHeight="1"/>
    <row r="2" spans="1:36" ht="18" customHeight="1">
      <c r="AC2" s="87" t="s">
        <v>0</v>
      </c>
    </row>
    <row r="3" spans="1:36" ht="32.1" customHeight="1">
      <c r="A3" s="145" t="s">
        <v>79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</row>
    <row r="4" spans="1:36" ht="32.1" customHeight="1">
      <c r="A4" s="146" t="s">
        <v>41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</row>
    <row r="5" spans="1:36" ht="32.1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</row>
    <row r="6" spans="1:36" ht="32.1" customHeight="1">
      <c r="A6" s="88"/>
      <c r="B6" s="89">
        <v>1</v>
      </c>
      <c r="C6" s="89">
        <v>2</v>
      </c>
      <c r="D6" s="89">
        <v>3</v>
      </c>
      <c r="E6" s="89">
        <v>4</v>
      </c>
      <c r="F6" s="89">
        <v>5</v>
      </c>
      <c r="G6" s="89">
        <v>6</v>
      </c>
      <c r="H6" s="89">
        <v>7</v>
      </c>
      <c r="I6" s="89">
        <v>8</v>
      </c>
      <c r="J6" s="89">
        <v>9</v>
      </c>
      <c r="K6" s="89">
        <v>10</v>
      </c>
      <c r="L6" s="89">
        <v>11</v>
      </c>
      <c r="M6" s="89">
        <v>12</v>
      </c>
      <c r="N6" s="89">
        <v>13</v>
      </c>
      <c r="O6" s="89">
        <v>14</v>
      </c>
      <c r="P6" s="89">
        <v>15</v>
      </c>
      <c r="Q6" s="89">
        <v>16</v>
      </c>
      <c r="R6" s="89">
        <v>17</v>
      </c>
      <c r="S6" s="89">
        <v>18</v>
      </c>
      <c r="T6" s="89">
        <v>19</v>
      </c>
      <c r="U6" s="89">
        <v>20</v>
      </c>
      <c r="V6" s="89">
        <v>21</v>
      </c>
      <c r="W6" s="89">
        <v>22</v>
      </c>
      <c r="X6" s="89">
        <v>23</v>
      </c>
      <c r="Y6" s="89">
        <v>24</v>
      </c>
      <c r="Z6" s="89">
        <v>25</v>
      </c>
      <c r="AA6" s="89">
        <v>26</v>
      </c>
      <c r="AB6" s="89">
        <v>27</v>
      </c>
      <c r="AC6" s="89">
        <v>28</v>
      </c>
      <c r="AD6" s="89">
        <v>29</v>
      </c>
      <c r="AE6" s="89">
        <v>30</v>
      </c>
      <c r="AF6" s="89">
        <v>31</v>
      </c>
      <c r="AG6" s="90" t="s">
        <v>23</v>
      </c>
    </row>
    <row r="7" spans="1:36" ht="32.1" customHeight="1">
      <c r="A7" s="2" t="s">
        <v>3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91"/>
    </row>
    <row r="8" spans="1:36" ht="32.1" customHeight="1">
      <c r="A8" s="3" t="s">
        <v>4</v>
      </c>
      <c r="B8" s="92"/>
      <c r="C8" s="93"/>
      <c r="D8" s="93"/>
      <c r="E8" s="94"/>
      <c r="F8" s="94"/>
      <c r="G8" s="94"/>
      <c r="H8" s="94"/>
      <c r="I8" s="94"/>
      <c r="J8" s="93"/>
      <c r="K8" s="93"/>
      <c r="L8" s="93"/>
      <c r="M8" s="94"/>
      <c r="N8" s="94"/>
      <c r="O8" s="94"/>
      <c r="P8" s="94"/>
      <c r="Q8" s="93"/>
      <c r="R8" s="93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3"/>
      <c r="AF8" s="93"/>
      <c r="AG8" s="88"/>
      <c r="AJ8" s="95">
        <f>SUM(B8:AF8)</f>
        <v>0</v>
      </c>
    </row>
    <row r="9" spans="1:36" ht="32.1" customHeight="1">
      <c r="A9" s="2" t="s">
        <v>5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91"/>
      <c r="AJ9" s="95"/>
    </row>
    <row r="10" spans="1:36" ht="32.1" customHeight="1">
      <c r="A10" s="71" t="s">
        <v>6</v>
      </c>
      <c r="B10" s="96"/>
      <c r="C10" s="97"/>
      <c r="D10" s="97"/>
      <c r="E10" s="98"/>
      <c r="F10" s="98"/>
      <c r="G10" s="98"/>
      <c r="H10" s="98"/>
      <c r="I10" s="98"/>
      <c r="J10" s="97"/>
      <c r="K10" s="97"/>
      <c r="L10" s="97"/>
      <c r="M10" s="98"/>
      <c r="N10" s="98"/>
      <c r="O10" s="98"/>
      <c r="P10" s="98"/>
      <c r="Q10" s="97"/>
      <c r="R10" s="97"/>
      <c r="S10" s="98"/>
      <c r="T10" s="98"/>
      <c r="U10" s="98"/>
      <c r="V10" s="98"/>
      <c r="W10" s="98"/>
      <c r="X10" s="97"/>
      <c r="Y10" s="97"/>
      <c r="Z10" s="98"/>
      <c r="AA10" s="98"/>
      <c r="AB10" s="98"/>
      <c r="AC10" s="98"/>
      <c r="AD10" s="98"/>
      <c r="AE10" s="97"/>
      <c r="AF10" s="97"/>
      <c r="AG10" s="88"/>
      <c r="AJ10" s="95">
        <f t="shared" ref="AJ10:AJ22" si="0">SUM(B10:AF10)</f>
        <v>0</v>
      </c>
    </row>
    <row r="11" spans="1:36" ht="32.1" customHeight="1">
      <c r="A11" s="75" t="s">
        <v>7</v>
      </c>
      <c r="B11" s="99"/>
      <c r="C11" s="100"/>
      <c r="D11" s="100"/>
      <c r="E11" s="101"/>
      <c r="F11" s="101"/>
      <c r="G11" s="101"/>
      <c r="H11" s="101"/>
      <c r="I11" s="101"/>
      <c r="J11" s="100"/>
      <c r="K11" s="100"/>
      <c r="L11" s="100"/>
      <c r="M11" s="101"/>
      <c r="N11" s="101"/>
      <c r="O11" s="101"/>
      <c r="P11" s="101"/>
      <c r="Q11" s="100"/>
      <c r="R11" s="100"/>
      <c r="S11" s="101"/>
      <c r="T11" s="101"/>
      <c r="U11" s="101"/>
      <c r="V11" s="101"/>
      <c r="W11" s="101"/>
      <c r="X11" s="100"/>
      <c r="Y11" s="100"/>
      <c r="Z11" s="101"/>
      <c r="AA11" s="101"/>
      <c r="AB11" s="101"/>
      <c r="AC11" s="111"/>
      <c r="AD11" s="101"/>
      <c r="AE11" s="100"/>
      <c r="AF11" s="100"/>
      <c r="AG11" s="88"/>
      <c r="AJ11" s="112">
        <f t="shared" si="0"/>
        <v>0</v>
      </c>
    </row>
    <row r="12" spans="1:36" ht="32.1" customHeight="1">
      <c r="A12" s="79" t="s">
        <v>8</v>
      </c>
      <c r="B12" s="102"/>
      <c r="C12" s="94"/>
      <c r="D12" s="94"/>
      <c r="E12" s="94"/>
      <c r="F12" s="103"/>
      <c r="G12" s="103"/>
      <c r="H12" s="103"/>
      <c r="I12" s="94"/>
      <c r="J12" s="94"/>
      <c r="K12" s="94"/>
      <c r="L12" s="94"/>
      <c r="M12" s="103"/>
      <c r="N12" s="103"/>
      <c r="O12" s="94"/>
      <c r="P12" s="94"/>
      <c r="Q12" s="94"/>
      <c r="R12" s="94"/>
      <c r="S12" s="94"/>
      <c r="T12" s="103"/>
      <c r="U12" s="103"/>
      <c r="V12" s="94"/>
      <c r="W12" s="103"/>
      <c r="X12" s="94"/>
      <c r="Y12" s="94"/>
      <c r="Z12" s="94"/>
      <c r="AA12" s="103"/>
      <c r="AB12" s="103"/>
      <c r="AC12" s="94"/>
      <c r="AD12" s="113"/>
      <c r="AE12" s="94"/>
      <c r="AF12" s="94"/>
      <c r="AG12" s="88"/>
      <c r="AJ12" s="95">
        <f t="shared" si="0"/>
        <v>0</v>
      </c>
    </row>
    <row r="13" spans="1:36" ht="32.1" customHeight="1">
      <c r="A13" s="2" t="s">
        <v>9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91"/>
      <c r="AJ13" s="95"/>
    </row>
    <row r="14" spans="1:36" ht="32.1" customHeight="1">
      <c r="A14" s="71" t="s">
        <v>10</v>
      </c>
      <c r="B14" s="96"/>
      <c r="C14" s="97"/>
      <c r="D14" s="98"/>
      <c r="E14" s="98"/>
      <c r="F14" s="98"/>
      <c r="G14" s="98"/>
      <c r="H14" s="98"/>
      <c r="I14" s="98"/>
      <c r="J14" s="97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7"/>
      <c r="AF14" s="98"/>
      <c r="AG14" s="88"/>
      <c r="AJ14" s="95">
        <f t="shared" si="0"/>
        <v>0</v>
      </c>
    </row>
    <row r="15" spans="1:36" ht="32.1" customHeight="1">
      <c r="A15" s="75" t="s">
        <v>11</v>
      </c>
      <c r="B15" s="99"/>
      <c r="C15" s="98"/>
      <c r="D15" s="98"/>
      <c r="E15" s="98"/>
      <c r="F15" s="101"/>
      <c r="G15" s="101"/>
      <c r="H15" s="98"/>
      <c r="I15" s="98"/>
      <c r="J15" s="98"/>
      <c r="K15" s="98"/>
      <c r="L15" s="98"/>
      <c r="M15" s="101"/>
      <c r="N15" s="101"/>
      <c r="O15" s="98"/>
      <c r="P15" s="98"/>
      <c r="Q15" s="98"/>
      <c r="R15" s="98"/>
      <c r="S15" s="98"/>
      <c r="T15" s="101"/>
      <c r="U15" s="101"/>
      <c r="V15" s="98"/>
      <c r="W15" s="98"/>
      <c r="X15" s="98"/>
      <c r="Y15" s="98"/>
      <c r="Z15" s="98"/>
      <c r="AA15" s="101"/>
      <c r="AB15" s="101"/>
      <c r="AC15" s="98"/>
      <c r="AD15" s="98"/>
      <c r="AE15" s="100"/>
      <c r="AF15" s="98"/>
      <c r="AG15" s="88"/>
      <c r="AJ15" s="95">
        <f t="shared" si="0"/>
        <v>0</v>
      </c>
    </row>
    <row r="16" spans="1:36" ht="32.1" customHeight="1">
      <c r="A16" s="75" t="s">
        <v>12</v>
      </c>
      <c r="B16" s="99"/>
      <c r="C16" s="98"/>
      <c r="D16" s="98"/>
      <c r="E16" s="98"/>
      <c r="F16" s="101"/>
      <c r="G16" s="101"/>
      <c r="H16" s="98"/>
      <c r="I16" s="98"/>
      <c r="J16" s="98"/>
      <c r="K16" s="98"/>
      <c r="L16" s="98"/>
      <c r="M16" s="101"/>
      <c r="N16" s="101"/>
      <c r="O16" s="98"/>
      <c r="P16" s="98"/>
      <c r="Q16" s="98"/>
      <c r="R16" s="98"/>
      <c r="S16" s="98"/>
      <c r="T16" s="101"/>
      <c r="U16" s="101"/>
      <c r="V16" s="98"/>
      <c r="W16" s="98"/>
      <c r="X16" s="98"/>
      <c r="Y16" s="98"/>
      <c r="Z16" s="98"/>
      <c r="AA16" s="101"/>
      <c r="AB16" s="101"/>
      <c r="AC16" s="98"/>
      <c r="AD16" s="98"/>
      <c r="AE16" s="100"/>
      <c r="AF16" s="98"/>
      <c r="AG16" s="88"/>
      <c r="AJ16" s="95">
        <f t="shared" si="0"/>
        <v>0</v>
      </c>
    </row>
    <row r="17" spans="1:36" ht="32.1" customHeight="1">
      <c r="A17" s="79" t="s">
        <v>13</v>
      </c>
      <c r="B17" s="102"/>
      <c r="C17" s="94"/>
      <c r="D17" s="94"/>
      <c r="E17" s="94"/>
      <c r="F17" s="103"/>
      <c r="G17" s="103"/>
      <c r="H17" s="94"/>
      <c r="I17" s="94"/>
      <c r="J17" s="94"/>
      <c r="K17" s="94"/>
      <c r="L17" s="94"/>
      <c r="M17" s="103"/>
      <c r="N17" s="103"/>
      <c r="O17" s="94"/>
      <c r="P17" s="94"/>
      <c r="Q17" s="94"/>
      <c r="R17" s="94"/>
      <c r="S17" s="94"/>
      <c r="T17" s="103"/>
      <c r="U17" s="103"/>
      <c r="V17" s="94"/>
      <c r="W17" s="94"/>
      <c r="X17" s="94"/>
      <c r="Y17" s="94"/>
      <c r="Z17" s="94"/>
      <c r="AA17" s="103"/>
      <c r="AB17" s="103"/>
      <c r="AC17" s="94"/>
      <c r="AD17" s="94"/>
      <c r="AE17" s="104"/>
      <c r="AF17" s="94"/>
      <c r="AG17" s="88"/>
      <c r="AJ17" s="95">
        <f t="shared" si="0"/>
        <v>0</v>
      </c>
    </row>
    <row r="18" spans="1:36" ht="32.1" customHeight="1">
      <c r="A18" s="2" t="s">
        <v>14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91"/>
    </row>
    <row r="19" spans="1:36" ht="32.1" customHeight="1">
      <c r="A19" s="71" t="s">
        <v>15</v>
      </c>
      <c r="B19" s="96"/>
      <c r="C19" s="98"/>
      <c r="D19" s="98"/>
      <c r="E19" s="98"/>
      <c r="F19" s="96"/>
      <c r="G19" s="96"/>
      <c r="H19" s="98"/>
      <c r="I19" s="98"/>
      <c r="J19" s="98"/>
      <c r="K19" s="98"/>
      <c r="L19" s="98"/>
      <c r="M19" s="96"/>
      <c r="N19" s="96"/>
      <c r="O19" s="98"/>
      <c r="P19" s="98"/>
      <c r="Q19" s="98"/>
      <c r="R19" s="98"/>
      <c r="S19" s="98"/>
      <c r="T19" s="96"/>
      <c r="U19" s="96"/>
      <c r="V19" s="98"/>
      <c r="W19" s="98"/>
      <c r="X19" s="98"/>
      <c r="Y19" s="98"/>
      <c r="Z19" s="98"/>
      <c r="AA19" s="96"/>
      <c r="AB19" s="96"/>
      <c r="AC19" s="98"/>
      <c r="AD19" s="98"/>
      <c r="AE19" s="98"/>
      <c r="AF19" s="98"/>
      <c r="AG19" s="88"/>
      <c r="AJ19" s="95">
        <f t="shared" si="0"/>
        <v>0</v>
      </c>
    </row>
    <row r="20" spans="1:36" ht="32.1" customHeight="1">
      <c r="A20" s="75" t="s">
        <v>16</v>
      </c>
      <c r="B20" s="99"/>
      <c r="C20" s="98"/>
      <c r="D20" s="98"/>
      <c r="E20" s="98"/>
      <c r="F20" s="99"/>
      <c r="G20" s="99"/>
      <c r="H20" s="98"/>
      <c r="I20" s="98"/>
      <c r="J20" s="98"/>
      <c r="K20" s="98"/>
      <c r="L20" s="98"/>
      <c r="M20" s="99"/>
      <c r="N20" s="99"/>
      <c r="O20" s="98"/>
      <c r="P20" s="98"/>
      <c r="Q20" s="98"/>
      <c r="R20" s="98"/>
      <c r="S20" s="98"/>
      <c r="T20" s="99"/>
      <c r="U20" s="99"/>
      <c r="V20" s="98"/>
      <c r="W20" s="98"/>
      <c r="X20" s="98"/>
      <c r="Y20" s="98"/>
      <c r="Z20" s="98"/>
      <c r="AA20" s="99"/>
      <c r="AB20" s="99"/>
      <c r="AC20" s="98"/>
      <c r="AD20" s="98"/>
      <c r="AE20" s="98"/>
      <c r="AF20" s="98"/>
      <c r="AG20" s="88"/>
      <c r="AJ20" s="95">
        <f t="shared" si="0"/>
        <v>0</v>
      </c>
    </row>
    <row r="21" spans="1:36" ht="32.1" customHeight="1">
      <c r="A21" s="75" t="s">
        <v>17</v>
      </c>
      <c r="B21" s="99"/>
      <c r="C21" s="98"/>
      <c r="D21" s="98"/>
      <c r="E21" s="98"/>
      <c r="F21" s="99"/>
      <c r="G21" s="99"/>
      <c r="H21" s="98"/>
      <c r="I21" s="98"/>
      <c r="J21" s="98"/>
      <c r="K21" s="98"/>
      <c r="L21" s="98"/>
      <c r="M21" s="99"/>
      <c r="N21" s="99"/>
      <c r="O21" s="98"/>
      <c r="P21" s="98"/>
      <c r="Q21" s="98"/>
      <c r="R21" s="98"/>
      <c r="S21" s="98"/>
      <c r="T21" s="99"/>
      <c r="U21" s="99"/>
      <c r="V21" s="98"/>
      <c r="W21" s="98"/>
      <c r="X21" s="98"/>
      <c r="Y21" s="98"/>
      <c r="Z21" s="98"/>
      <c r="AA21" s="99"/>
      <c r="AB21" s="99"/>
      <c r="AC21" s="98"/>
      <c r="AD21" s="98"/>
      <c r="AE21" s="98"/>
      <c r="AF21" s="98"/>
      <c r="AG21" s="88"/>
      <c r="AJ21" s="95">
        <f t="shared" si="0"/>
        <v>0</v>
      </c>
    </row>
    <row r="22" spans="1:36" ht="32.1" customHeight="1">
      <c r="A22" s="83" t="s">
        <v>18</v>
      </c>
      <c r="B22" s="105"/>
      <c r="C22" s="106"/>
      <c r="D22" s="106"/>
      <c r="E22" s="106"/>
      <c r="F22" s="105"/>
      <c r="G22" s="105"/>
      <c r="H22" s="106"/>
      <c r="I22" s="106"/>
      <c r="J22" s="106"/>
      <c r="K22" s="106"/>
      <c r="L22" s="106"/>
      <c r="M22" s="105"/>
      <c r="N22" s="105"/>
      <c r="O22" s="106"/>
      <c r="P22" s="106"/>
      <c r="Q22" s="106"/>
      <c r="R22" s="106"/>
      <c r="S22" s="106"/>
      <c r="T22" s="105"/>
      <c r="U22" s="105"/>
      <c r="V22" s="106"/>
      <c r="W22" s="106"/>
      <c r="X22" s="106"/>
      <c r="Y22" s="106"/>
      <c r="Z22" s="106"/>
      <c r="AA22" s="105"/>
      <c r="AB22" s="105"/>
      <c r="AC22" s="106"/>
      <c r="AD22" s="106"/>
      <c r="AE22" s="106"/>
      <c r="AF22" s="106"/>
      <c r="AG22" s="88"/>
      <c r="AJ22" s="95">
        <f t="shared" si="0"/>
        <v>0</v>
      </c>
    </row>
    <row r="23" spans="1:36" ht="32.1" customHeight="1">
      <c r="A23" s="4" t="s">
        <v>19</v>
      </c>
    </row>
    <row r="24" spans="1:36" s="107" customFormat="1" ht="32.1" customHeight="1">
      <c r="A24" s="107" t="s">
        <v>20</v>
      </c>
      <c r="R24" s="107" t="s">
        <v>24</v>
      </c>
    </row>
    <row r="25" spans="1:36" s="107" customFormat="1" ht="32.1" customHeight="1">
      <c r="A25" s="107" t="s">
        <v>21</v>
      </c>
      <c r="S25" s="107" t="s">
        <v>22</v>
      </c>
    </row>
    <row r="26" spans="1:36" ht="32.1" customHeight="1">
      <c r="AC26" s="87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ageMargins left="0.7" right="0.7" top="0.75" bottom="0.75" header="0.3" footer="0.3"/>
  <pageSetup paperSize="9" scale="5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6"/>
  <sheetViews>
    <sheetView zoomScale="90" zoomScaleNormal="90" workbookViewId="0">
      <selection activeCell="U8" sqref="U8"/>
    </sheetView>
  </sheetViews>
  <sheetFormatPr defaultColWidth="8.85546875" defaultRowHeight="32.1" customHeight="1"/>
  <cols>
    <col min="1" max="1" width="24.85546875" style="4" customWidth="1"/>
    <col min="2" max="13" width="11.28515625" style="4" customWidth="1"/>
    <col min="14" max="14" width="16" style="4" customWidth="1"/>
    <col min="15" max="16" width="3.7109375" style="4" customWidth="1"/>
    <col min="17" max="16384" width="8.85546875" style="4"/>
  </cols>
  <sheetData>
    <row r="2" spans="1:17" ht="30.95" customHeight="1"/>
    <row r="3" spans="1:17" ht="30.95" customHeight="1">
      <c r="A3" s="134" t="s">
        <v>64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7" ht="30.95" customHeight="1">
      <c r="A4" s="135" t="s">
        <v>25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7" ht="30.95" customHeight="1">
      <c r="A5" s="1" t="s">
        <v>1</v>
      </c>
      <c r="B5" s="136" t="s">
        <v>2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8"/>
    </row>
    <row r="6" spans="1:17" ht="30.95" customHeight="1">
      <c r="A6" s="3"/>
      <c r="B6" s="37">
        <v>23651</v>
      </c>
      <c r="C6" s="37">
        <v>23682</v>
      </c>
      <c r="D6" s="37">
        <v>23712</v>
      </c>
      <c r="E6" s="6" t="s">
        <v>26</v>
      </c>
      <c r="F6" s="6" t="s">
        <v>27</v>
      </c>
      <c r="G6" s="6" t="s">
        <v>28</v>
      </c>
      <c r="H6" s="6" t="s">
        <v>29</v>
      </c>
      <c r="I6" s="6" t="s">
        <v>30</v>
      </c>
      <c r="J6" s="6" t="s">
        <v>31</v>
      </c>
      <c r="K6" s="6" t="s">
        <v>32</v>
      </c>
      <c r="L6" s="6" t="s">
        <v>33</v>
      </c>
      <c r="M6" s="6" t="s">
        <v>34</v>
      </c>
      <c r="N6" s="20" t="s">
        <v>23</v>
      </c>
    </row>
    <row r="7" spans="1:17" ht="30.95" customHeight="1">
      <c r="A7" s="2" t="s">
        <v>3</v>
      </c>
      <c r="B7" s="36"/>
      <c r="C7" s="36"/>
      <c r="D7" s="36"/>
      <c r="E7" s="139"/>
      <c r="F7" s="139"/>
      <c r="G7" s="139"/>
      <c r="H7" s="139"/>
      <c r="I7" s="139"/>
      <c r="J7" s="139"/>
      <c r="K7" s="139"/>
      <c r="L7" s="139"/>
      <c r="M7" s="139"/>
      <c r="N7" s="7"/>
    </row>
    <row r="8" spans="1:17" ht="30.95" customHeight="1">
      <c r="A8" s="16" t="s">
        <v>4</v>
      </c>
      <c r="B8" s="16">
        <f>[1]ตค!$AJ$8</f>
        <v>158.29999999999998</v>
      </c>
      <c r="C8" s="16">
        <f>[1]พย!$AJ$8</f>
        <v>168.3</v>
      </c>
      <c r="D8" s="16">
        <f>[1]ธค!$AJ$8</f>
        <v>145.1</v>
      </c>
      <c r="E8" s="17">
        <f>มกรา!AJ8</f>
        <v>111.80000000000001</v>
      </c>
      <c r="F8" s="18">
        <f>กพ!AJ8</f>
        <v>142.99999999999997</v>
      </c>
      <c r="G8" s="18">
        <f>มีค!AJ8</f>
        <v>239.29999999999998</v>
      </c>
      <c r="H8" s="17">
        <f>เมษา!AJ8</f>
        <v>140.29999999999998</v>
      </c>
      <c r="I8" s="17">
        <f>พค!AJ8</f>
        <v>161.29999999999998</v>
      </c>
      <c r="J8" s="17">
        <f>มิย!AJ8</f>
        <v>0</v>
      </c>
      <c r="K8" s="17">
        <f>กค!AJ8</f>
        <v>146</v>
      </c>
      <c r="L8" s="17">
        <f>สค!AJ8</f>
        <v>0</v>
      </c>
      <c r="M8" s="18">
        <f>กย!AJ8</f>
        <v>0</v>
      </c>
      <c r="N8" s="18">
        <f>SUM(B8:M8)</f>
        <v>1413.3999999999999</v>
      </c>
      <c r="Q8" s="8">
        <f>SUM(E8:M8)</f>
        <v>941.69999999999993</v>
      </c>
    </row>
    <row r="9" spans="1:17" ht="30.95" customHeight="1">
      <c r="A9" s="2" t="s">
        <v>5</v>
      </c>
      <c r="B9" s="36"/>
      <c r="C9" s="36"/>
      <c r="D9" s="36"/>
      <c r="E9" s="133"/>
      <c r="F9" s="133"/>
      <c r="G9" s="133"/>
      <c r="H9" s="133"/>
      <c r="I9" s="133"/>
      <c r="J9" s="133"/>
      <c r="K9" s="133"/>
      <c r="L9" s="133"/>
      <c r="M9" s="133"/>
      <c r="N9" s="9"/>
      <c r="Q9" s="8"/>
    </row>
    <row r="10" spans="1:17" ht="30.95" customHeight="1">
      <c r="A10" s="5" t="s">
        <v>6</v>
      </c>
      <c r="B10" s="5">
        <f>[1]ตค!$AJ$10</f>
        <v>149</v>
      </c>
      <c r="C10" s="5">
        <f>[1]พย!$AJ$10</f>
        <v>201</v>
      </c>
      <c r="D10" s="5">
        <f>[1]ธค!$AJ$10</f>
        <v>175.99999999999997</v>
      </c>
      <c r="E10" s="10">
        <f>มกรา!AJ10</f>
        <v>662</v>
      </c>
      <c r="F10" s="11">
        <f>กพ!AJ10</f>
        <v>728.30000000000018</v>
      </c>
      <c r="G10" s="11">
        <f>มีค!AJ10</f>
        <v>785.69999999999982</v>
      </c>
      <c r="H10" s="10">
        <f>เมษา!AJ10</f>
        <v>642.40000000000009</v>
      </c>
      <c r="I10" s="10">
        <f>พค!AJ10</f>
        <v>706.11999999999989</v>
      </c>
      <c r="J10" s="10">
        <f>มิย!AJ10</f>
        <v>0</v>
      </c>
      <c r="K10" s="10">
        <f>กค!AJ10</f>
        <v>596.6</v>
      </c>
      <c r="L10" s="10">
        <f>สค!AJ10</f>
        <v>0</v>
      </c>
      <c r="M10" s="11">
        <f>กย!AJ10</f>
        <v>0</v>
      </c>
      <c r="N10" s="10">
        <f>SUM(E10:M10)</f>
        <v>4121.12</v>
      </c>
      <c r="Q10" s="8">
        <f>SUM(E10:M10)</f>
        <v>4121.12</v>
      </c>
    </row>
    <row r="11" spans="1:17" ht="30.95" customHeight="1">
      <c r="A11" s="5" t="s">
        <v>7</v>
      </c>
      <c r="B11" s="38">
        <f>[1]ตค!$AJ$11</f>
        <v>1.7300000000000004</v>
      </c>
      <c r="C11" s="38">
        <f>[1]พย!$AJ$11</f>
        <v>1.03</v>
      </c>
      <c r="D11" s="38">
        <f>[1]ธค!$AJ$11</f>
        <v>1.42</v>
      </c>
      <c r="E11" s="10">
        <f>มกรา!AJ11</f>
        <v>3.8000000000000003</v>
      </c>
      <c r="F11" s="11">
        <f>กพ!AJ11</f>
        <v>2.8000000000000012</v>
      </c>
      <c r="G11" s="11">
        <f>มีค!AJ11</f>
        <v>2.5</v>
      </c>
      <c r="H11" s="10">
        <f>เมษา!AJ11</f>
        <v>2.1000000000000005</v>
      </c>
      <c r="I11" s="10">
        <f>พค!AJ11</f>
        <v>12.799999999999997</v>
      </c>
      <c r="J11" s="10">
        <f>มิย!AJ11</f>
        <v>0</v>
      </c>
      <c r="K11" s="10">
        <f>กค!AJ11</f>
        <v>0</v>
      </c>
      <c r="L11" s="10">
        <f>สค!AJ11</f>
        <v>0</v>
      </c>
      <c r="M11" s="11">
        <f>กย!AJ11</f>
        <v>0</v>
      </c>
      <c r="N11" s="10">
        <f>SUM(E11:M11)</f>
        <v>24</v>
      </c>
      <c r="Q11" s="8">
        <f>SUM(E11:M11)</f>
        <v>24</v>
      </c>
    </row>
    <row r="12" spans="1:17" ht="30.95" customHeight="1">
      <c r="A12" s="5" t="s">
        <v>8</v>
      </c>
      <c r="B12" s="38">
        <f>[1]ตค!$AJ$12</f>
        <v>0.89</v>
      </c>
      <c r="C12" s="38">
        <f>[1]พย!$AJ$12</f>
        <v>0.94</v>
      </c>
      <c r="D12" s="5">
        <f>[1]ธค!$AJ$12</f>
        <v>0.75</v>
      </c>
      <c r="E12" s="10">
        <f>มกรา!AJ12</f>
        <v>0</v>
      </c>
      <c r="F12" s="10">
        <f>กพ!AJ12</f>
        <v>0</v>
      </c>
      <c r="G12" s="10">
        <f>มีค!AJ12</f>
        <v>0.4</v>
      </c>
      <c r="H12" s="10">
        <f>เมษา!AJ12</f>
        <v>0.9</v>
      </c>
      <c r="I12" s="10">
        <f>พค!AJ12</f>
        <v>0.7</v>
      </c>
      <c r="J12" s="10">
        <f>มิย!AJ12</f>
        <v>0</v>
      </c>
      <c r="K12" s="10">
        <f>กค!AJ12</f>
        <v>0</v>
      </c>
      <c r="L12" s="10">
        <f>สค!AJ12</f>
        <v>0</v>
      </c>
      <c r="M12" s="10">
        <f>กย!AJ12</f>
        <v>0</v>
      </c>
      <c r="N12" s="10">
        <f>SUM(E12:M12)</f>
        <v>2</v>
      </c>
      <c r="Q12" s="8">
        <f>SUM(E12:M12)</f>
        <v>2</v>
      </c>
    </row>
    <row r="13" spans="1:17" ht="30.95" customHeight="1">
      <c r="A13" s="13" t="s">
        <v>38</v>
      </c>
      <c r="B13" s="14">
        <f>SUM(B10:B12)</f>
        <v>151.61999999999998</v>
      </c>
      <c r="C13" s="14">
        <f t="shared" ref="C13:N13" si="0">SUM(C10:C12)</f>
        <v>202.97</v>
      </c>
      <c r="D13" s="14">
        <f t="shared" si="0"/>
        <v>178.16999999999996</v>
      </c>
      <c r="E13" s="14">
        <f t="shared" si="0"/>
        <v>665.8</v>
      </c>
      <c r="F13" s="14">
        <f t="shared" si="0"/>
        <v>731.10000000000014</v>
      </c>
      <c r="G13" s="14">
        <f t="shared" si="0"/>
        <v>788.5999999999998</v>
      </c>
      <c r="H13" s="14">
        <f t="shared" si="0"/>
        <v>645.40000000000009</v>
      </c>
      <c r="I13" s="14">
        <f t="shared" si="0"/>
        <v>719.61999999999989</v>
      </c>
      <c r="J13" s="14">
        <f t="shared" si="0"/>
        <v>0</v>
      </c>
      <c r="K13" s="14">
        <f t="shared" si="0"/>
        <v>596.6</v>
      </c>
      <c r="L13" s="14">
        <f t="shared" si="0"/>
        <v>0</v>
      </c>
      <c r="M13" s="14">
        <f t="shared" si="0"/>
        <v>0</v>
      </c>
      <c r="N13" s="14">
        <f t="shared" si="0"/>
        <v>4147.12</v>
      </c>
      <c r="Q13" s="8"/>
    </row>
    <row r="14" spans="1:17" ht="30.95" customHeight="1">
      <c r="A14" s="2" t="s">
        <v>9</v>
      </c>
      <c r="B14" s="36"/>
      <c r="C14" s="36"/>
      <c r="D14" s="36"/>
      <c r="E14" s="133"/>
      <c r="F14" s="133"/>
      <c r="G14" s="133"/>
      <c r="H14" s="133"/>
      <c r="I14" s="133"/>
      <c r="J14" s="133"/>
      <c r="K14" s="133"/>
      <c r="L14" s="133"/>
      <c r="M14" s="133"/>
      <c r="N14" s="9"/>
      <c r="Q14" s="8"/>
    </row>
    <row r="15" spans="1:17" ht="30.95" customHeight="1">
      <c r="A15" s="5" t="s">
        <v>10</v>
      </c>
      <c r="B15" s="5">
        <f>[1]ตค!$AJ$14</f>
        <v>25.999999999999996</v>
      </c>
      <c r="C15" s="5">
        <f>[1]พย!$AJ$14</f>
        <v>14.300000000000004</v>
      </c>
      <c r="D15" s="5">
        <f>[1]ธค!$AJ$14</f>
        <v>10.600000000000001</v>
      </c>
      <c r="E15" s="10">
        <f>มกรา!AJ14</f>
        <v>13.4</v>
      </c>
      <c r="F15" s="11">
        <f>กพ!AJ14</f>
        <v>42.20000000000001</v>
      </c>
      <c r="G15" s="10">
        <f>มีค!AJ14</f>
        <v>29.900000000000002</v>
      </c>
      <c r="H15" s="10">
        <f>เมษา!AJ14</f>
        <v>14.599999999999998</v>
      </c>
      <c r="I15" s="10">
        <f>พค!AJ14</f>
        <v>6007.7</v>
      </c>
      <c r="J15" s="10">
        <f>มิย!AJ14</f>
        <v>0</v>
      </c>
      <c r="K15" s="10">
        <f>กค!AJ14</f>
        <v>12.5</v>
      </c>
      <c r="L15" s="10">
        <f>สค!AJ14</f>
        <v>0</v>
      </c>
      <c r="M15" s="11">
        <f>กย!AJ14</f>
        <v>0</v>
      </c>
      <c r="N15" s="12">
        <f>SUM(E15:M15)</f>
        <v>6120.3</v>
      </c>
      <c r="Q15" s="8">
        <f>SUM(E15:M15)</f>
        <v>6120.3</v>
      </c>
    </row>
    <row r="16" spans="1:17" ht="30.95" customHeight="1">
      <c r="A16" s="5" t="s">
        <v>11</v>
      </c>
      <c r="B16" s="5">
        <f>[1]ตค!$AJ$15</f>
        <v>12.400000000000002</v>
      </c>
      <c r="C16" s="5">
        <f>[1]พย!$AJ$15</f>
        <v>16.700000000000003</v>
      </c>
      <c r="D16" s="5">
        <f>[1]ธค!$AJ$15</f>
        <v>13.4</v>
      </c>
      <c r="E16" s="10">
        <f>มกรา!AJ15</f>
        <v>18.5</v>
      </c>
      <c r="F16" s="10">
        <f>กพ!AJ15</f>
        <v>26.7</v>
      </c>
      <c r="G16" s="10">
        <f>มีค!AJ15</f>
        <v>18.8</v>
      </c>
      <c r="H16" s="10">
        <f>เมษา!AJ15</f>
        <v>8.2999999999999989</v>
      </c>
      <c r="I16" s="10">
        <f>พค!AJ15</f>
        <v>12.8</v>
      </c>
      <c r="J16" s="10">
        <f>มิย!AJ15</f>
        <v>0</v>
      </c>
      <c r="K16" s="10">
        <f>กค!AJ15</f>
        <v>27.8</v>
      </c>
      <c r="L16" s="10">
        <f>สค!AJ15</f>
        <v>0</v>
      </c>
      <c r="M16" s="10">
        <f>กย!AJ15</f>
        <v>0</v>
      </c>
      <c r="N16" s="12">
        <f>SUM(E16:M16)</f>
        <v>112.89999999999999</v>
      </c>
      <c r="Q16" s="8">
        <f>SUM(E16:M16)</f>
        <v>112.89999999999999</v>
      </c>
    </row>
    <row r="17" spans="1:17" ht="30.95" customHeight="1">
      <c r="A17" s="5" t="s">
        <v>12</v>
      </c>
      <c r="B17" s="5">
        <f>[1]ตค!$AJ$16</f>
        <v>8.5</v>
      </c>
      <c r="C17" s="5">
        <f>[1]พย!$AJ$16</f>
        <v>4.3</v>
      </c>
      <c r="D17" s="5">
        <f>[1]ธค!$AJ$16</f>
        <v>12.600000000000001</v>
      </c>
      <c r="E17" s="10">
        <f>มกรา!AJ16</f>
        <v>2</v>
      </c>
      <c r="F17" s="10">
        <f>กพ!AJ16</f>
        <v>8.1999999999999993</v>
      </c>
      <c r="G17" s="10">
        <f>มีค!AJ16</f>
        <v>2</v>
      </c>
      <c r="H17" s="10">
        <f>เมษา!AJ16</f>
        <v>1.2000000000000002</v>
      </c>
      <c r="I17" s="10">
        <f>พค!AJ16</f>
        <v>3</v>
      </c>
      <c r="J17" s="10">
        <f>มิย!AJ16</f>
        <v>0</v>
      </c>
      <c r="K17" s="10">
        <f>กค!AJ16</f>
        <v>0.5</v>
      </c>
      <c r="L17" s="10">
        <f>สค!AJ16</f>
        <v>0</v>
      </c>
      <c r="M17" s="10">
        <f>กย!AJ16</f>
        <v>0</v>
      </c>
      <c r="N17" s="12">
        <f>SUM(E17:M17)</f>
        <v>16.899999999999999</v>
      </c>
      <c r="Q17" s="8">
        <f>SUM(E17:M17)</f>
        <v>16.899999999999999</v>
      </c>
    </row>
    <row r="18" spans="1:17" ht="30.95" customHeight="1">
      <c r="A18" s="5" t="s">
        <v>13</v>
      </c>
      <c r="B18" s="5">
        <f>[1]ตค!$AJ$17</f>
        <v>7.3</v>
      </c>
      <c r="C18" s="5">
        <f>[1]พย!$AJ$17</f>
        <v>9.6999999999999993</v>
      </c>
      <c r="D18" s="5">
        <f>[1]ธค!$AJ$17</f>
        <v>12.9</v>
      </c>
      <c r="E18" s="10">
        <f>มกรา!AJ17</f>
        <v>13.599999999999998</v>
      </c>
      <c r="F18" s="10">
        <f>กพ!AJ17</f>
        <v>32.000000000000007</v>
      </c>
      <c r="G18" s="10">
        <f>มีค!AJ17</f>
        <v>22.000000000000007</v>
      </c>
      <c r="H18" s="10">
        <f>เมษา!AJ17</f>
        <v>8.7999999999999989</v>
      </c>
      <c r="I18" s="10">
        <f>พค!AJ17</f>
        <v>6.7999999999999989</v>
      </c>
      <c r="J18" s="10">
        <f>มิย!AJ17</f>
        <v>0</v>
      </c>
      <c r="K18" s="10">
        <f>กค!AJ17</f>
        <v>1.5</v>
      </c>
      <c r="L18" s="10">
        <f>สค!AJ17</f>
        <v>0</v>
      </c>
      <c r="M18" s="10">
        <f>กย!AJ17</f>
        <v>0</v>
      </c>
      <c r="N18" s="12">
        <f>SUM(E18:M18)</f>
        <v>84.700000000000017</v>
      </c>
      <c r="Q18" s="8">
        <f>SUM(E18:M18)</f>
        <v>84.700000000000017</v>
      </c>
    </row>
    <row r="19" spans="1:17" ht="30.95" customHeight="1">
      <c r="A19" s="13" t="s">
        <v>39</v>
      </c>
      <c r="B19" s="13">
        <f>SUM(B15:B18)</f>
        <v>54.199999999999996</v>
      </c>
      <c r="C19" s="13">
        <f t="shared" ref="C19:N19" si="1">SUM(C15:C18)</f>
        <v>45</v>
      </c>
      <c r="D19" s="13">
        <f t="shared" si="1"/>
        <v>49.5</v>
      </c>
      <c r="E19" s="13">
        <f t="shared" si="1"/>
        <v>47.5</v>
      </c>
      <c r="F19" s="13">
        <f t="shared" si="1"/>
        <v>109.10000000000002</v>
      </c>
      <c r="G19" s="13">
        <f t="shared" si="1"/>
        <v>72.700000000000017</v>
      </c>
      <c r="H19" s="13">
        <f t="shared" si="1"/>
        <v>32.9</v>
      </c>
      <c r="I19" s="13">
        <f t="shared" si="1"/>
        <v>6030.3</v>
      </c>
      <c r="J19" s="13">
        <f t="shared" si="1"/>
        <v>0</v>
      </c>
      <c r="K19" s="13">
        <f t="shared" si="1"/>
        <v>42.3</v>
      </c>
      <c r="L19" s="13">
        <f t="shared" si="1"/>
        <v>0</v>
      </c>
      <c r="M19" s="13">
        <f t="shared" si="1"/>
        <v>0</v>
      </c>
      <c r="N19" s="39">
        <f t="shared" si="1"/>
        <v>6334.7999999999993</v>
      </c>
      <c r="Q19" s="8"/>
    </row>
    <row r="20" spans="1:17" ht="30.95" customHeight="1">
      <c r="A20" s="2" t="s">
        <v>14</v>
      </c>
      <c r="B20" s="36"/>
      <c r="C20" s="36"/>
      <c r="D20" s="36"/>
      <c r="E20" s="133"/>
      <c r="F20" s="133"/>
      <c r="G20" s="133"/>
      <c r="H20" s="133"/>
      <c r="I20" s="133"/>
      <c r="J20" s="133"/>
      <c r="K20" s="133"/>
      <c r="L20" s="133"/>
      <c r="M20" s="133"/>
      <c r="N20" s="9"/>
    </row>
    <row r="21" spans="1:17" ht="30.95" customHeight="1">
      <c r="A21" s="5" t="s">
        <v>15</v>
      </c>
      <c r="B21" s="5">
        <f>[1]ตค!$AJ$19</f>
        <v>0</v>
      </c>
      <c r="C21" s="5">
        <f>[1]พย!$AJ$19</f>
        <v>0</v>
      </c>
      <c r="D21" s="5">
        <f>[1]ธค!$AJ$19</f>
        <v>0</v>
      </c>
      <c r="E21" s="10">
        <f>มกรา!AJ19</f>
        <v>0</v>
      </c>
      <c r="F21" s="10">
        <f>กพ!AJ19</f>
        <v>0</v>
      </c>
      <c r="G21" s="10">
        <f>มีค!AJ19</f>
        <v>0</v>
      </c>
      <c r="H21" s="10">
        <f>เมษา!AJ19</f>
        <v>0</v>
      </c>
      <c r="I21" s="10">
        <f>พค!AJ19</f>
        <v>0</v>
      </c>
      <c r="J21" s="10">
        <f>มิย!AJ19</f>
        <v>0</v>
      </c>
      <c r="K21" s="10">
        <f>กค!AJ19</f>
        <v>0</v>
      </c>
      <c r="L21" s="10">
        <f>สค!AJ19</f>
        <v>0</v>
      </c>
      <c r="M21" s="10">
        <f>กย!AJ19</f>
        <v>0</v>
      </c>
      <c r="N21" s="12">
        <f>SUM(E21:M21)</f>
        <v>0</v>
      </c>
      <c r="Q21" s="8">
        <f>SUM(E21:M21)</f>
        <v>0</v>
      </c>
    </row>
    <row r="22" spans="1:17" ht="30.95" customHeight="1">
      <c r="A22" s="5" t="s">
        <v>16</v>
      </c>
      <c r="B22" s="5">
        <f>[1]ตค!$AJ$20</f>
        <v>0</v>
      </c>
      <c r="C22" s="5">
        <f>[1]พย!$AJ$20</f>
        <v>0</v>
      </c>
      <c r="D22" s="5">
        <f>[1]ธค!$AJ$20</f>
        <v>0</v>
      </c>
      <c r="E22" s="10">
        <f>มกรา!AJ20</f>
        <v>0</v>
      </c>
      <c r="F22" s="10">
        <f>กพ!AJ20</f>
        <v>0</v>
      </c>
      <c r="G22" s="10">
        <f>มีค!AJ20</f>
        <v>0</v>
      </c>
      <c r="H22" s="10">
        <f>เมษา!AJ20</f>
        <v>0</v>
      </c>
      <c r="I22" s="10">
        <f>พค!AJ20</f>
        <v>0</v>
      </c>
      <c r="J22" s="10">
        <f>มิย!AJ20</f>
        <v>0</v>
      </c>
      <c r="K22" s="10">
        <f>กค!AJ20</f>
        <v>0</v>
      </c>
      <c r="L22" s="10">
        <f>สค!AJ20</f>
        <v>0</v>
      </c>
      <c r="M22" s="10">
        <f>กย!AJ20</f>
        <v>0</v>
      </c>
      <c r="N22" s="12">
        <f>SUM(E22:M22)</f>
        <v>0</v>
      </c>
      <c r="Q22" s="8">
        <f>SUM(E22:M22)</f>
        <v>0</v>
      </c>
    </row>
    <row r="23" spans="1:17" ht="30.95" customHeight="1">
      <c r="A23" s="5" t="s">
        <v>17</v>
      </c>
      <c r="B23" s="5">
        <f>[1]ตค!$AJ$21</f>
        <v>0</v>
      </c>
      <c r="C23" s="5">
        <f>[1]พย!$AJ$21</f>
        <v>0</v>
      </c>
      <c r="D23" s="5">
        <f>[1]ธค!$AJ$21</f>
        <v>0</v>
      </c>
      <c r="E23" s="10">
        <f>มกรา!AJ21</f>
        <v>0</v>
      </c>
      <c r="F23" s="10">
        <f>กพ!AJ21</f>
        <v>0</v>
      </c>
      <c r="G23" s="10">
        <f>มีค!AJ21</f>
        <v>0</v>
      </c>
      <c r="H23" s="10">
        <f>เมษา!AJ21</f>
        <v>0</v>
      </c>
      <c r="I23" s="10">
        <f>พค!AJ21</f>
        <v>0</v>
      </c>
      <c r="J23" s="10">
        <f>มิย!AJ21</f>
        <v>0</v>
      </c>
      <c r="K23" s="10">
        <f>กค!AJ21</f>
        <v>0</v>
      </c>
      <c r="L23" s="10">
        <f>สค!AJ21</f>
        <v>0</v>
      </c>
      <c r="M23" s="10">
        <f>กย!AJ21</f>
        <v>0</v>
      </c>
      <c r="N23" s="12">
        <f>SUM(E23:M23)</f>
        <v>0</v>
      </c>
      <c r="Q23" s="8">
        <f>SUM(E23:M23)</f>
        <v>0</v>
      </c>
    </row>
    <row r="24" spans="1:17" ht="30.95" customHeight="1">
      <c r="A24" s="5" t="s">
        <v>18</v>
      </c>
      <c r="B24" s="5">
        <f>[1]ตค!$AJ$22</f>
        <v>0</v>
      </c>
      <c r="C24" s="5">
        <f>[1]พย!$AJ$22</f>
        <v>0</v>
      </c>
      <c r="D24" s="5">
        <f>[1]ธค!$AJ$22</f>
        <v>0</v>
      </c>
      <c r="E24" s="10">
        <f>มกรา!AJ22</f>
        <v>0</v>
      </c>
      <c r="F24" s="10">
        <f>กพ!AJ22</f>
        <v>0</v>
      </c>
      <c r="G24" s="10">
        <f>มีค!AJ22</f>
        <v>0</v>
      </c>
      <c r="H24" s="10">
        <f>เมษา!AJ22</f>
        <v>0</v>
      </c>
      <c r="I24" s="10">
        <f>พค!AJ22</f>
        <v>0</v>
      </c>
      <c r="J24" s="10">
        <f>มิย!AJ22</f>
        <v>0</v>
      </c>
      <c r="K24" s="10">
        <f>กค!AJ22</f>
        <v>0</v>
      </c>
      <c r="L24" s="10">
        <f>สค!AJ22</f>
        <v>0</v>
      </c>
      <c r="M24" s="10">
        <f>กย!AJ22</f>
        <v>0</v>
      </c>
      <c r="N24" s="12">
        <f>SUM(E24:M24)</f>
        <v>0</v>
      </c>
      <c r="Q24" s="8">
        <f>SUM(E24:M24)</f>
        <v>0</v>
      </c>
    </row>
    <row r="25" spans="1:17" ht="30.95" customHeight="1">
      <c r="A25" s="13" t="s">
        <v>40</v>
      </c>
      <c r="B25" s="13">
        <f>SUM(B21:B24)</f>
        <v>0</v>
      </c>
      <c r="C25" s="13">
        <f t="shared" ref="C25:N25" si="2">SUM(C21:C24)</f>
        <v>0</v>
      </c>
      <c r="D25" s="13">
        <f t="shared" si="2"/>
        <v>0</v>
      </c>
      <c r="E25" s="13">
        <f t="shared" si="2"/>
        <v>0</v>
      </c>
      <c r="F25" s="13">
        <f t="shared" si="2"/>
        <v>0</v>
      </c>
      <c r="G25" s="13">
        <f t="shared" si="2"/>
        <v>0</v>
      </c>
      <c r="H25" s="13">
        <f t="shared" si="2"/>
        <v>0</v>
      </c>
      <c r="I25" s="13">
        <f t="shared" si="2"/>
        <v>0</v>
      </c>
      <c r="J25" s="13">
        <f t="shared" si="2"/>
        <v>0</v>
      </c>
      <c r="K25" s="13">
        <f t="shared" si="2"/>
        <v>0</v>
      </c>
      <c r="L25" s="13">
        <f t="shared" si="2"/>
        <v>0</v>
      </c>
      <c r="M25" s="13">
        <f t="shared" si="2"/>
        <v>0</v>
      </c>
      <c r="N25" s="39">
        <f t="shared" si="2"/>
        <v>0</v>
      </c>
    </row>
    <row r="26" spans="1:17" ht="30.95" customHeight="1">
      <c r="B26" s="50">
        <f>SUM(B8,B13,B19,B25)</f>
        <v>364.11999999999995</v>
      </c>
      <c r="C26" s="50">
        <f t="shared" ref="C26:N26" si="3">SUM(C8,C13,C19,C25)</f>
        <v>416.27</v>
      </c>
      <c r="D26" s="50">
        <f t="shared" si="3"/>
        <v>372.77</v>
      </c>
      <c r="E26" s="50">
        <f t="shared" si="3"/>
        <v>825.09999999999991</v>
      </c>
      <c r="F26" s="50">
        <f t="shared" si="3"/>
        <v>983.20000000000016</v>
      </c>
      <c r="G26" s="50">
        <f t="shared" si="3"/>
        <v>1100.5999999999999</v>
      </c>
      <c r="H26" s="50">
        <f t="shared" si="3"/>
        <v>818.6</v>
      </c>
      <c r="I26" s="50">
        <f t="shared" si="3"/>
        <v>6911.22</v>
      </c>
      <c r="J26" s="50">
        <f t="shared" si="3"/>
        <v>0</v>
      </c>
      <c r="K26" s="50">
        <f t="shared" si="3"/>
        <v>784.9</v>
      </c>
      <c r="L26" s="50">
        <f t="shared" si="3"/>
        <v>0</v>
      </c>
      <c r="M26" s="50">
        <f t="shared" si="3"/>
        <v>0</v>
      </c>
      <c r="N26" s="50">
        <f t="shared" si="3"/>
        <v>11895.32</v>
      </c>
    </row>
  </sheetData>
  <mergeCells count="7">
    <mergeCell ref="E20:M20"/>
    <mergeCell ref="A3:N3"/>
    <mergeCell ref="A4:N4"/>
    <mergeCell ref="B5:N5"/>
    <mergeCell ref="E7:M7"/>
    <mergeCell ref="E9:M9"/>
    <mergeCell ref="E14:M14"/>
  </mergeCells>
  <pageMargins left="0" right="0" top="0.15748031496062992" bottom="0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660C-43D9-F64D-A43C-959999F9C723}">
  <dimension ref="A2:Q26"/>
  <sheetViews>
    <sheetView workbookViewId="0">
      <selection activeCell="J25" sqref="J25"/>
    </sheetView>
  </sheetViews>
  <sheetFormatPr defaultColWidth="8.85546875" defaultRowHeight="21"/>
  <cols>
    <col min="1" max="1" width="24.85546875" style="4" customWidth="1"/>
    <col min="2" max="3" width="11.28515625" style="4" customWidth="1"/>
    <col min="4" max="4" width="11.28515625" style="119" customWidth="1"/>
    <col min="5" max="13" width="11.28515625" style="4" customWidth="1"/>
    <col min="14" max="14" width="16" style="4" customWidth="1"/>
    <col min="15" max="16" width="3.7109375" style="4" customWidth="1"/>
    <col min="17" max="16384" width="8.85546875" style="4"/>
  </cols>
  <sheetData>
    <row r="2" spans="1:17" ht="30.95" customHeight="1"/>
    <row r="3" spans="1:17" ht="30.95" customHeight="1">
      <c r="A3" s="134" t="s">
        <v>63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7" ht="30.95" customHeight="1">
      <c r="A4" s="135" t="s">
        <v>25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7" ht="30.95" customHeight="1">
      <c r="A5" s="1" t="s">
        <v>1</v>
      </c>
      <c r="B5" s="136" t="s">
        <v>2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8"/>
    </row>
    <row r="6" spans="1:17" ht="30.95" customHeight="1">
      <c r="A6" s="3"/>
      <c r="B6" s="116">
        <v>24016</v>
      </c>
      <c r="C6" s="116">
        <v>24047</v>
      </c>
      <c r="D6" s="117">
        <v>24077</v>
      </c>
      <c r="E6" s="117">
        <v>24108</v>
      </c>
      <c r="F6" s="117">
        <v>24139</v>
      </c>
      <c r="G6" s="117">
        <v>24167</v>
      </c>
      <c r="H6" s="117">
        <v>24198</v>
      </c>
      <c r="I6" s="117">
        <v>24228</v>
      </c>
      <c r="J6" s="117">
        <v>24259</v>
      </c>
      <c r="K6" s="117">
        <v>24289</v>
      </c>
      <c r="L6" s="117">
        <v>24320</v>
      </c>
      <c r="M6" s="117">
        <v>24351</v>
      </c>
      <c r="N6" s="118" t="s">
        <v>23</v>
      </c>
    </row>
    <row r="7" spans="1:17" ht="30.95" customHeight="1">
      <c r="A7" s="2" t="s">
        <v>3</v>
      </c>
      <c r="B7" s="36"/>
      <c r="C7" s="36"/>
      <c r="D7" s="115"/>
      <c r="E7" s="139"/>
      <c r="F7" s="139"/>
      <c r="G7" s="139"/>
      <c r="H7" s="139"/>
      <c r="I7" s="139"/>
      <c r="J7" s="139"/>
      <c r="K7" s="139"/>
      <c r="L7" s="139"/>
      <c r="M7" s="139"/>
      <c r="N7" s="7"/>
    </row>
    <row r="8" spans="1:17" ht="30.95" customHeight="1">
      <c r="A8" s="16" t="s">
        <v>4</v>
      </c>
      <c r="B8" s="16">
        <v>83.2</v>
      </c>
      <c r="C8" s="16">
        <v>151.9</v>
      </c>
      <c r="D8" s="18">
        <v>133.5</v>
      </c>
      <c r="E8" s="17">
        <f>มกรา!AG8</f>
        <v>111.80000000000001</v>
      </c>
      <c r="F8" s="18">
        <f>กพ!AG8</f>
        <v>143</v>
      </c>
      <c r="G8" s="18">
        <f>มีค!AJ8</f>
        <v>239.29999999999998</v>
      </c>
      <c r="H8" s="17">
        <f>เมษา!AG8</f>
        <v>140.29999999999998</v>
      </c>
      <c r="I8" s="17">
        <f>พค!AG8</f>
        <v>161.29999999999998</v>
      </c>
      <c r="J8" s="17">
        <f>มิย!AG8</f>
        <v>185.80000000000004</v>
      </c>
      <c r="K8" s="17"/>
      <c r="L8" s="17"/>
      <c r="M8" s="18"/>
      <c r="N8" s="18">
        <f>SUM(B8:M8)</f>
        <v>1350.1</v>
      </c>
      <c r="Q8" s="8">
        <f>SUM(E8:M8)</f>
        <v>981.5</v>
      </c>
    </row>
    <row r="9" spans="1:17" ht="30.95" customHeight="1">
      <c r="A9" s="2" t="s">
        <v>5</v>
      </c>
      <c r="B9" s="36"/>
      <c r="C9" s="36"/>
      <c r="D9" s="115"/>
      <c r="E9" s="121"/>
      <c r="F9" s="121"/>
      <c r="G9" s="121"/>
      <c r="H9" s="121"/>
      <c r="I9" s="121"/>
      <c r="J9" s="121"/>
      <c r="K9" s="121"/>
      <c r="L9" s="121"/>
      <c r="M9" s="121"/>
      <c r="N9" s="9"/>
      <c r="Q9" s="8"/>
    </row>
    <row r="10" spans="1:17" ht="30.95" customHeight="1">
      <c r="A10" s="5" t="s">
        <v>6</v>
      </c>
      <c r="B10" s="5">
        <v>352</v>
      </c>
      <c r="C10" s="5">
        <v>683.1</v>
      </c>
      <c r="D10" s="12">
        <v>403.9</v>
      </c>
      <c r="E10" s="10">
        <f>มกรา!AG10</f>
        <v>662</v>
      </c>
      <c r="F10" s="11">
        <f>กพ!AG10</f>
        <v>728.3</v>
      </c>
      <c r="G10" s="11">
        <f>มีค!AJ10</f>
        <v>785.69999999999982</v>
      </c>
      <c r="H10" s="10">
        <f>เมษา!AG10</f>
        <v>642.40000000000009</v>
      </c>
      <c r="I10" s="10">
        <f>พค!AG10</f>
        <v>706.11999999999989</v>
      </c>
      <c r="J10" s="10">
        <f>มิย!AG10</f>
        <v>799.10000000000014</v>
      </c>
      <c r="K10" s="10"/>
      <c r="L10" s="10"/>
      <c r="M10" s="11"/>
      <c r="N10" s="10">
        <f>SUM(E10:M10)</f>
        <v>4323.62</v>
      </c>
      <c r="Q10" s="8">
        <f>SUM(E10:M10)</f>
        <v>4323.62</v>
      </c>
    </row>
    <row r="11" spans="1:17" ht="30.95" customHeight="1">
      <c r="A11" s="5" t="s">
        <v>7</v>
      </c>
      <c r="B11" s="38">
        <v>3.4</v>
      </c>
      <c r="C11" s="38">
        <v>5.3</v>
      </c>
      <c r="D11" s="12">
        <v>0.3</v>
      </c>
      <c r="E11" s="10">
        <f>มกรา!AG11</f>
        <v>3.8000000000000003</v>
      </c>
      <c r="F11" s="11">
        <f>กพ!AG11</f>
        <v>2.8</v>
      </c>
      <c r="G11" s="11">
        <f>มีค!AJ11</f>
        <v>2.5</v>
      </c>
      <c r="H11" s="10">
        <f>เมษา!AG11</f>
        <v>2.1000000000000005</v>
      </c>
      <c r="I11" s="10">
        <f>พค!AG11</f>
        <v>12.799999999999997</v>
      </c>
      <c r="J11" s="10">
        <f>มิย!AG11</f>
        <v>0</v>
      </c>
      <c r="K11" s="10"/>
      <c r="L11" s="10"/>
      <c r="M11" s="11"/>
      <c r="N11" s="10">
        <f>SUM(E11:M11)</f>
        <v>23.999999999999996</v>
      </c>
      <c r="Q11" s="8">
        <f>SUM(E11:M11)</f>
        <v>23.999999999999996</v>
      </c>
    </row>
    <row r="12" spans="1:17" ht="30.95" customHeight="1">
      <c r="A12" s="5" t="s">
        <v>8</v>
      </c>
      <c r="B12" s="38">
        <v>0.5</v>
      </c>
      <c r="C12" s="38">
        <v>0</v>
      </c>
      <c r="D12" s="12">
        <v>0</v>
      </c>
      <c r="E12" s="10">
        <f>มกรา!AG12</f>
        <v>0</v>
      </c>
      <c r="F12" s="10">
        <f>กพ!AG12</f>
        <v>0.5</v>
      </c>
      <c r="G12" s="10">
        <f>มีค!AJ12</f>
        <v>0.4</v>
      </c>
      <c r="H12" s="10">
        <f>เมษา!AG12</f>
        <v>0.9</v>
      </c>
      <c r="I12" s="10">
        <f>พค!AG12</f>
        <v>0.7</v>
      </c>
      <c r="J12" s="10">
        <f>มิย!AG12</f>
        <v>0</v>
      </c>
      <c r="K12" s="10"/>
      <c r="L12" s="10"/>
      <c r="M12" s="10"/>
      <c r="N12" s="10">
        <f>SUM(E12:M12)</f>
        <v>2.5</v>
      </c>
      <c r="Q12" s="8">
        <f>SUM(E12:M12)</f>
        <v>2.5</v>
      </c>
    </row>
    <row r="13" spans="1:17" ht="30.95" customHeight="1">
      <c r="A13" s="13" t="s">
        <v>38</v>
      </c>
      <c r="B13" s="14">
        <f>SUM(B10:B12)</f>
        <v>355.9</v>
      </c>
      <c r="C13" s="14">
        <f t="shared" ref="C13:N13" si="0">SUM(C10:C12)</f>
        <v>688.4</v>
      </c>
      <c r="D13" s="14">
        <f t="shared" si="0"/>
        <v>404.2</v>
      </c>
      <c r="E13" s="14">
        <f t="shared" si="0"/>
        <v>665.8</v>
      </c>
      <c r="F13" s="14">
        <f t="shared" si="0"/>
        <v>731.59999999999991</v>
      </c>
      <c r="G13" s="14">
        <f t="shared" si="0"/>
        <v>788.5999999999998</v>
      </c>
      <c r="H13" s="14">
        <f t="shared" si="0"/>
        <v>645.40000000000009</v>
      </c>
      <c r="I13" s="14">
        <f t="shared" si="0"/>
        <v>719.61999999999989</v>
      </c>
      <c r="J13" s="14">
        <f t="shared" si="0"/>
        <v>799.10000000000014</v>
      </c>
      <c r="K13" s="14">
        <f t="shared" si="0"/>
        <v>0</v>
      </c>
      <c r="L13" s="14">
        <f t="shared" si="0"/>
        <v>0</v>
      </c>
      <c r="M13" s="14">
        <f t="shared" si="0"/>
        <v>0</v>
      </c>
      <c r="N13" s="14">
        <f t="shared" si="0"/>
        <v>4350.12</v>
      </c>
      <c r="Q13" s="8"/>
    </row>
    <row r="14" spans="1:17" ht="30.95" customHeight="1">
      <c r="A14" s="2" t="s">
        <v>9</v>
      </c>
      <c r="B14" s="36"/>
      <c r="C14" s="36"/>
      <c r="D14" s="115"/>
      <c r="E14" s="121"/>
      <c r="F14" s="121"/>
      <c r="G14" s="121"/>
      <c r="H14" s="121"/>
      <c r="I14" s="121"/>
      <c r="J14" s="121"/>
      <c r="K14" s="121"/>
      <c r="L14" s="121"/>
      <c r="M14" s="121"/>
      <c r="N14" s="9"/>
      <c r="Q14" s="8"/>
    </row>
    <row r="15" spans="1:17" ht="30.95" customHeight="1">
      <c r="A15" s="5" t="s">
        <v>10</v>
      </c>
      <c r="B15" s="5">
        <v>5.9</v>
      </c>
      <c r="C15" s="5">
        <v>4575.8</v>
      </c>
      <c r="D15" s="12">
        <v>3.2</v>
      </c>
      <c r="E15" s="10">
        <f>มกรา!AG14</f>
        <v>13.4</v>
      </c>
      <c r="F15" s="11">
        <f>กพ!AG14</f>
        <v>42.2</v>
      </c>
      <c r="G15" s="10">
        <f>มีค!AJ14</f>
        <v>29.900000000000002</v>
      </c>
      <c r="H15" s="10">
        <f>เมษา!AG14</f>
        <v>14.599999999999998</v>
      </c>
      <c r="I15" s="10">
        <f>พค!AG14</f>
        <v>6007.7</v>
      </c>
      <c r="J15" s="10">
        <f>มิย!AG14</f>
        <v>431.2</v>
      </c>
      <c r="K15" s="10"/>
      <c r="L15" s="10"/>
      <c r="M15" s="11"/>
      <c r="N15" s="12">
        <f>SUM(E15:M15)</f>
        <v>6539</v>
      </c>
      <c r="Q15" s="8">
        <f>SUM(E15:M15)</f>
        <v>6539</v>
      </c>
    </row>
    <row r="16" spans="1:17" ht="30.95" customHeight="1">
      <c r="A16" s="5" t="s">
        <v>11</v>
      </c>
      <c r="B16" s="5">
        <v>4.0999999999999996</v>
      </c>
      <c r="C16" s="5">
        <v>35</v>
      </c>
      <c r="D16" s="12">
        <v>4.8</v>
      </c>
      <c r="E16" s="10">
        <f>มกรา!AG15</f>
        <v>18.5</v>
      </c>
      <c r="F16" s="10">
        <f>กพ!AG15</f>
        <v>26.7</v>
      </c>
      <c r="G16" s="10">
        <f>มีค!AJ15</f>
        <v>18.8</v>
      </c>
      <c r="H16" s="10">
        <f>เมษา!AG15</f>
        <v>8.2999999999999989</v>
      </c>
      <c r="I16" s="10">
        <f>พค!AG15</f>
        <v>12.8</v>
      </c>
      <c r="J16" s="10">
        <f>มิย!AG15</f>
        <v>15.5</v>
      </c>
      <c r="K16" s="10"/>
      <c r="L16" s="10"/>
      <c r="M16" s="10"/>
      <c r="N16" s="12">
        <f>SUM(E16:M16)</f>
        <v>100.6</v>
      </c>
      <c r="Q16" s="8">
        <f>SUM(E16:M16)</f>
        <v>100.6</v>
      </c>
    </row>
    <row r="17" spans="1:17" ht="30.95" customHeight="1">
      <c r="A17" s="5" t="s">
        <v>12</v>
      </c>
      <c r="B17" s="5">
        <v>0.5</v>
      </c>
      <c r="C17" s="5">
        <v>2.5</v>
      </c>
      <c r="D17" s="12">
        <v>1</v>
      </c>
      <c r="E17" s="10">
        <f>มกรา!AG16</f>
        <v>2</v>
      </c>
      <c r="F17" s="10">
        <f>กพ!AG16</f>
        <v>8.1999999999999993</v>
      </c>
      <c r="G17" s="10">
        <f>มีค!AJ16</f>
        <v>2</v>
      </c>
      <c r="H17" s="10">
        <f>เมษา!AG16</f>
        <v>1.2000000000000002</v>
      </c>
      <c r="I17" s="10">
        <f>พค!AG16</f>
        <v>3</v>
      </c>
      <c r="J17" s="10">
        <f>มิย!AG16</f>
        <v>2.5</v>
      </c>
      <c r="K17" s="10"/>
      <c r="L17" s="10"/>
      <c r="M17" s="10"/>
      <c r="N17" s="12">
        <f>SUM(E17:M17)</f>
        <v>18.899999999999999</v>
      </c>
      <c r="Q17" s="8">
        <f>SUM(E17:M17)</f>
        <v>18.899999999999999</v>
      </c>
    </row>
    <row r="18" spans="1:17" ht="30.95" customHeight="1">
      <c r="A18" s="5" t="s">
        <v>13</v>
      </c>
      <c r="B18" s="5">
        <v>3.6</v>
      </c>
      <c r="C18" s="5">
        <v>22</v>
      </c>
      <c r="D18" s="12">
        <v>3</v>
      </c>
      <c r="E18" s="10">
        <f>มกรา!AG17</f>
        <v>13.599999999999998</v>
      </c>
      <c r="F18" s="10">
        <f>กพ!AG17</f>
        <v>32</v>
      </c>
      <c r="G18" s="10">
        <f>มีค!AJ17</f>
        <v>22.000000000000007</v>
      </c>
      <c r="H18" s="10">
        <f>เมษา!AG17</f>
        <v>8.7999999999999989</v>
      </c>
      <c r="I18" s="10">
        <f>พค!AG17</f>
        <v>6.7999999999999989</v>
      </c>
      <c r="J18" s="10">
        <f>มิย!AG17</f>
        <v>19</v>
      </c>
      <c r="K18" s="10"/>
      <c r="L18" s="10"/>
      <c r="M18" s="10"/>
      <c r="N18" s="12">
        <f>SUM(E18:M18)</f>
        <v>102.19999999999999</v>
      </c>
      <c r="Q18" s="8">
        <f>SUM(E18:M18)</f>
        <v>102.19999999999999</v>
      </c>
    </row>
    <row r="19" spans="1:17" ht="30.95" customHeight="1">
      <c r="A19" s="13" t="s">
        <v>39</v>
      </c>
      <c r="B19" s="39">
        <f>SUM(B15:B18)</f>
        <v>14.1</v>
      </c>
      <c r="C19" s="39">
        <f t="shared" ref="C19:N19" si="1">SUM(C15:C18)</f>
        <v>4635.3</v>
      </c>
      <c r="D19" s="39">
        <f t="shared" si="1"/>
        <v>12</v>
      </c>
      <c r="E19" s="39">
        <f t="shared" si="1"/>
        <v>47.5</v>
      </c>
      <c r="F19" s="39">
        <f t="shared" si="1"/>
        <v>109.10000000000001</v>
      </c>
      <c r="G19" s="39">
        <f t="shared" si="1"/>
        <v>72.700000000000017</v>
      </c>
      <c r="H19" s="39">
        <f t="shared" si="1"/>
        <v>32.9</v>
      </c>
      <c r="I19" s="39">
        <f t="shared" si="1"/>
        <v>6030.3</v>
      </c>
      <c r="J19" s="39">
        <f t="shared" si="1"/>
        <v>468.2</v>
      </c>
      <c r="K19" s="39">
        <f t="shared" si="1"/>
        <v>0</v>
      </c>
      <c r="L19" s="39">
        <f t="shared" si="1"/>
        <v>0</v>
      </c>
      <c r="M19" s="39">
        <f t="shared" si="1"/>
        <v>0</v>
      </c>
      <c r="N19" s="39">
        <f t="shared" si="1"/>
        <v>6760.7</v>
      </c>
      <c r="Q19" s="8"/>
    </row>
    <row r="20" spans="1:17" ht="30.95" customHeight="1">
      <c r="A20" s="2" t="s">
        <v>14</v>
      </c>
      <c r="B20" s="36"/>
      <c r="C20" s="36"/>
      <c r="D20" s="115"/>
      <c r="E20" s="121"/>
      <c r="F20" s="121"/>
      <c r="G20" s="121"/>
      <c r="H20" s="121"/>
      <c r="I20" s="121"/>
      <c r="J20" s="121"/>
      <c r="K20" s="121"/>
      <c r="L20" s="121"/>
      <c r="M20" s="121"/>
      <c r="N20" s="9"/>
    </row>
    <row r="21" spans="1:17" ht="30.95" customHeight="1">
      <c r="A21" s="5" t="s">
        <v>15</v>
      </c>
      <c r="B21" s="5">
        <v>0</v>
      </c>
      <c r="C21" s="5">
        <v>0</v>
      </c>
      <c r="D21" s="12">
        <v>0.2</v>
      </c>
      <c r="E21" s="10">
        <f>มกรา!AG19</f>
        <v>0</v>
      </c>
      <c r="F21" s="10">
        <f>กพ!AG19</f>
        <v>0</v>
      </c>
      <c r="G21" s="10">
        <f>มีค!AJ19</f>
        <v>0</v>
      </c>
      <c r="H21" s="10">
        <f>เมษา!AG19</f>
        <v>0</v>
      </c>
      <c r="I21" s="10">
        <f>พค!AG19</f>
        <v>0</v>
      </c>
      <c r="J21" s="10">
        <f>มิย!AG19</f>
        <v>0</v>
      </c>
      <c r="K21" s="10"/>
      <c r="L21" s="10"/>
      <c r="M21" s="10"/>
      <c r="N21" s="12">
        <f>SUM(E21:M21)</f>
        <v>0</v>
      </c>
      <c r="Q21" s="8">
        <f>SUM(E21:M21)</f>
        <v>0</v>
      </c>
    </row>
    <row r="22" spans="1:17" ht="30.95" customHeight="1">
      <c r="A22" s="5" t="s">
        <v>16</v>
      </c>
      <c r="B22" s="5">
        <v>0</v>
      </c>
      <c r="C22" s="5">
        <v>0</v>
      </c>
      <c r="D22" s="12">
        <v>0</v>
      </c>
      <c r="E22" s="10">
        <f>มกรา!AG20</f>
        <v>0</v>
      </c>
      <c r="F22" s="10">
        <f>กพ!AG20</f>
        <v>0</v>
      </c>
      <c r="G22" s="10">
        <f>มีค!AJ20</f>
        <v>0</v>
      </c>
      <c r="H22" s="10">
        <f>เมษา!AG20</f>
        <v>0</v>
      </c>
      <c r="I22" s="10">
        <f>พค!AG20</f>
        <v>0</v>
      </c>
      <c r="J22" s="10">
        <f>มิย!AG20</f>
        <v>0</v>
      </c>
      <c r="K22" s="10"/>
      <c r="L22" s="10"/>
      <c r="M22" s="10"/>
      <c r="N22" s="12">
        <f>SUM(E22:M22)</f>
        <v>0</v>
      </c>
      <c r="Q22" s="8">
        <f>SUM(E22:M22)</f>
        <v>0</v>
      </c>
    </row>
    <row r="23" spans="1:17" ht="30.95" customHeight="1">
      <c r="A23" s="5" t="s">
        <v>17</v>
      </c>
      <c r="B23" s="5">
        <v>0</v>
      </c>
      <c r="C23" s="5">
        <v>0</v>
      </c>
      <c r="D23" s="12">
        <v>0</v>
      </c>
      <c r="E23" s="10">
        <f>มกรา!AG21</f>
        <v>0</v>
      </c>
      <c r="F23" s="10">
        <f>กพ!AG21</f>
        <v>0</v>
      </c>
      <c r="G23" s="10">
        <f>มีค!AJ21</f>
        <v>0</v>
      </c>
      <c r="H23" s="10">
        <f>เมษา!AG21</f>
        <v>0</v>
      </c>
      <c r="I23" s="10">
        <f>พค!AG21</f>
        <v>0</v>
      </c>
      <c r="J23" s="10">
        <f>มิย!AG21</f>
        <v>1</v>
      </c>
      <c r="K23" s="10"/>
      <c r="L23" s="10"/>
      <c r="M23" s="10"/>
      <c r="N23" s="12">
        <f>SUM(E23:M23)</f>
        <v>1</v>
      </c>
      <c r="Q23" s="8">
        <f>SUM(E23:M23)</f>
        <v>1</v>
      </c>
    </row>
    <row r="24" spans="1:17" ht="30.95" customHeight="1">
      <c r="A24" s="5" t="s">
        <v>18</v>
      </c>
      <c r="B24" s="5">
        <v>0</v>
      </c>
      <c r="C24" s="5">
        <v>0</v>
      </c>
      <c r="D24" s="12">
        <v>0.3</v>
      </c>
      <c r="E24" s="10">
        <f>มกรา!AG22</f>
        <v>0</v>
      </c>
      <c r="F24" s="10">
        <f>กพ!AG22</f>
        <v>0</v>
      </c>
      <c r="G24" s="10">
        <f>มีค!AJ22</f>
        <v>0</v>
      </c>
      <c r="H24" s="10">
        <f>เมษา!AG22</f>
        <v>0</v>
      </c>
      <c r="I24" s="10">
        <f>พค!AG22</f>
        <v>0</v>
      </c>
      <c r="J24" s="10">
        <f>มิย!AG22</f>
        <v>0</v>
      </c>
      <c r="K24" s="10"/>
      <c r="L24" s="10"/>
      <c r="M24" s="10"/>
      <c r="N24" s="12">
        <f>SUM(E24:M24)</f>
        <v>0</v>
      </c>
      <c r="Q24" s="8">
        <f>SUM(E24:M24)</f>
        <v>0</v>
      </c>
    </row>
    <row r="25" spans="1:17" ht="30.95" customHeight="1">
      <c r="A25" s="13" t="s">
        <v>40</v>
      </c>
      <c r="B25" s="39">
        <f>SUM(B21:B24)</f>
        <v>0</v>
      </c>
      <c r="C25" s="39">
        <f t="shared" ref="C25:N25" si="2">SUM(C21:C24)</f>
        <v>0</v>
      </c>
      <c r="D25" s="39">
        <f t="shared" si="2"/>
        <v>0.5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1</v>
      </c>
      <c r="K25" s="39">
        <f t="shared" si="2"/>
        <v>0</v>
      </c>
      <c r="L25" s="39">
        <f t="shared" si="2"/>
        <v>0</v>
      </c>
      <c r="M25" s="39">
        <f t="shared" si="2"/>
        <v>0</v>
      </c>
      <c r="N25" s="39">
        <f t="shared" si="2"/>
        <v>1</v>
      </c>
    </row>
    <row r="26" spans="1:17" ht="30.95" customHeight="1">
      <c r="B26" s="50">
        <f>SUM(B8,B13,B19,B25)</f>
        <v>453.2</v>
      </c>
      <c r="C26" s="50">
        <f>SUM(C8,C13,C19,C25)</f>
        <v>5475.6</v>
      </c>
      <c r="D26" s="120">
        <f t="shared" ref="D26:N26" si="3">SUM(D8,D13,D19,D25)</f>
        <v>550.20000000000005</v>
      </c>
      <c r="E26" s="50">
        <f t="shared" si="3"/>
        <v>825.09999999999991</v>
      </c>
      <c r="F26" s="50">
        <f t="shared" si="3"/>
        <v>983.69999999999993</v>
      </c>
      <c r="G26" s="50">
        <f t="shared" si="3"/>
        <v>1100.5999999999999</v>
      </c>
      <c r="H26" s="50">
        <f t="shared" si="3"/>
        <v>818.6</v>
      </c>
      <c r="I26" s="50">
        <f t="shared" si="3"/>
        <v>6911.22</v>
      </c>
      <c r="J26" s="50">
        <f t="shared" si="3"/>
        <v>1454.1000000000001</v>
      </c>
      <c r="K26" s="50">
        <f t="shared" si="3"/>
        <v>0</v>
      </c>
      <c r="L26" s="50">
        <f t="shared" si="3"/>
        <v>0</v>
      </c>
      <c r="M26" s="50">
        <f t="shared" si="3"/>
        <v>0</v>
      </c>
      <c r="N26" s="50">
        <f t="shared" si="3"/>
        <v>12461.919999999998</v>
      </c>
    </row>
  </sheetData>
  <mergeCells count="4">
    <mergeCell ref="A3:N3"/>
    <mergeCell ref="A4:N4"/>
    <mergeCell ref="B5:N5"/>
    <mergeCell ref="E7:M7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6610F-7277-814D-933D-05E2A075F665}">
  <sheetPr>
    <pageSetUpPr fitToPage="1"/>
  </sheetPr>
  <dimension ref="A2:X25"/>
  <sheetViews>
    <sheetView zoomScale="70" zoomScaleNormal="70" workbookViewId="0">
      <selection activeCell="AD15" sqref="AD15"/>
    </sheetView>
  </sheetViews>
  <sheetFormatPr defaultColWidth="8.85546875" defaultRowHeight="30.95" customHeight="1"/>
  <cols>
    <col min="1" max="1" width="24.85546875" style="4" customWidth="1"/>
    <col min="2" max="13" width="10.85546875" style="4" customWidth="1"/>
    <col min="14" max="14" width="16" style="4" customWidth="1"/>
    <col min="15" max="16" width="3.7109375" style="4" customWidth="1"/>
    <col min="17" max="20" width="8.85546875" style="4"/>
    <col min="21" max="21" width="13.140625" style="4" customWidth="1"/>
    <col min="22" max="22" width="26.85546875" style="4" customWidth="1"/>
    <col min="23" max="16384" width="8.85546875" style="4"/>
  </cols>
  <sheetData>
    <row r="2" spans="1:24" ht="30.95" customHeight="1">
      <c r="M2" s="19" t="s">
        <v>0</v>
      </c>
    </row>
    <row r="3" spans="1:24" ht="30.95" customHeight="1">
      <c r="A3" s="134" t="s">
        <v>66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24" ht="30.95" customHeight="1">
      <c r="A4" s="135" t="s">
        <v>25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24" ht="30.95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2"/>
    </row>
    <row r="6" spans="1:24" ht="30.95" customHeight="1">
      <c r="A6" s="3"/>
      <c r="B6" s="6" t="s">
        <v>26</v>
      </c>
      <c r="C6" s="6" t="s">
        <v>27</v>
      </c>
      <c r="D6" s="6" t="s">
        <v>28</v>
      </c>
      <c r="E6" s="6" t="s">
        <v>29</v>
      </c>
      <c r="F6" s="6" t="s">
        <v>30</v>
      </c>
      <c r="G6" s="6" t="s">
        <v>31</v>
      </c>
      <c r="H6" s="6" t="s">
        <v>32</v>
      </c>
      <c r="I6" s="6" t="s">
        <v>33</v>
      </c>
      <c r="J6" s="6" t="s">
        <v>34</v>
      </c>
      <c r="K6" s="6" t="s">
        <v>35</v>
      </c>
      <c r="L6" s="6" t="s">
        <v>36</v>
      </c>
      <c r="M6" s="6" t="s">
        <v>37</v>
      </c>
      <c r="N6" s="20" t="s">
        <v>23</v>
      </c>
    </row>
    <row r="7" spans="1:24" ht="30.95" customHeight="1">
      <c r="A7" s="2" t="s">
        <v>3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7"/>
      <c r="U7" s="4" t="s">
        <v>3</v>
      </c>
      <c r="V7" s="50">
        <f>N8</f>
        <v>981.5</v>
      </c>
      <c r="X7" s="4">
        <v>321.10000000000002</v>
      </c>
    </row>
    <row r="8" spans="1:24" ht="30.95" customHeight="1">
      <c r="A8" s="57" t="s">
        <v>4</v>
      </c>
      <c r="B8" s="58">
        <f>มกรา!AJ8</f>
        <v>111.80000000000001</v>
      </c>
      <c r="C8" s="59">
        <f>กพ!AG8</f>
        <v>143</v>
      </c>
      <c r="D8" s="59">
        <f>มีค!AJ8</f>
        <v>239.29999999999998</v>
      </c>
      <c r="E8" s="58">
        <f>เมษา!AG8</f>
        <v>140.29999999999998</v>
      </c>
      <c r="F8" s="58">
        <f>พค!AG8</f>
        <v>161.29999999999998</v>
      </c>
      <c r="G8" s="58">
        <f>มิย!AG8</f>
        <v>185.80000000000004</v>
      </c>
      <c r="H8" s="58"/>
      <c r="I8" s="58"/>
      <c r="J8" s="59"/>
      <c r="K8" s="59"/>
      <c r="L8" s="59"/>
      <c r="M8" s="58"/>
      <c r="N8" s="59">
        <f>SUM(B8:M8)</f>
        <v>981.5</v>
      </c>
      <c r="Q8" s="8">
        <f>SUM(B8:M8)</f>
        <v>981.5</v>
      </c>
      <c r="U8" s="4" t="s">
        <v>5</v>
      </c>
      <c r="V8" s="50">
        <f>N13</f>
        <v>4350.12</v>
      </c>
      <c r="X8" s="4">
        <v>684.8</v>
      </c>
    </row>
    <row r="9" spans="1:24" ht="30.95" customHeight="1">
      <c r="A9" s="2" t="s">
        <v>5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9"/>
      <c r="Q9" s="8"/>
      <c r="U9" s="4" t="s">
        <v>9</v>
      </c>
      <c r="V9" s="50">
        <f>N19</f>
        <v>6760.7</v>
      </c>
      <c r="X9" s="4">
        <v>1334</v>
      </c>
    </row>
    <row r="10" spans="1:24" ht="30.95" customHeight="1">
      <c r="A10" s="5" t="s">
        <v>6</v>
      </c>
      <c r="B10" s="10">
        <f>มกรา!AJ10</f>
        <v>662</v>
      </c>
      <c r="C10" s="11">
        <f>กพ!AG10</f>
        <v>728.3</v>
      </c>
      <c r="D10" s="11">
        <f>มีค!AJ10</f>
        <v>785.69999999999982</v>
      </c>
      <c r="E10" s="10">
        <f>เมษา!AG10</f>
        <v>642.40000000000009</v>
      </c>
      <c r="F10" s="10">
        <f>พค!AG10</f>
        <v>706.11999999999989</v>
      </c>
      <c r="G10" s="10">
        <f>มิย!AG10</f>
        <v>799.10000000000014</v>
      </c>
      <c r="H10" s="10"/>
      <c r="I10" s="10"/>
      <c r="J10" s="11"/>
      <c r="K10" s="11"/>
      <c r="L10" s="11"/>
      <c r="M10" s="10"/>
      <c r="N10" s="10">
        <f>SUM(B10:M10)</f>
        <v>4323.62</v>
      </c>
      <c r="Q10" s="8">
        <f>SUM(B10:M10)</f>
        <v>4323.62</v>
      </c>
      <c r="U10" s="4" t="s">
        <v>14</v>
      </c>
      <c r="V10" s="50">
        <f>N25</f>
        <v>1</v>
      </c>
    </row>
    <row r="11" spans="1:24" ht="30.95" customHeight="1">
      <c r="A11" s="5" t="s">
        <v>7</v>
      </c>
      <c r="B11" s="10">
        <f>มกรา!AJ11</f>
        <v>3.8000000000000003</v>
      </c>
      <c r="C11" s="11">
        <f>กพ!AG11</f>
        <v>2.8</v>
      </c>
      <c r="D11" s="11">
        <f>มีค!AJ11</f>
        <v>2.5</v>
      </c>
      <c r="E11" s="10">
        <f>เมษา!AG11</f>
        <v>2.1000000000000005</v>
      </c>
      <c r="F11" s="10">
        <f>พค!AG11</f>
        <v>12.799999999999997</v>
      </c>
      <c r="G11" s="10">
        <f>มิย!AG11</f>
        <v>0</v>
      </c>
      <c r="H11" s="10"/>
      <c r="I11" s="10"/>
      <c r="J11" s="11"/>
      <c r="K11" s="11"/>
      <c r="L11" s="11"/>
      <c r="M11" s="10"/>
      <c r="N11" s="10">
        <f t="shared" ref="N11:N12" si="0">SUM(B11:M11)</f>
        <v>23.999999999999996</v>
      </c>
      <c r="Q11" s="8">
        <f>SUM(B11:M11)</f>
        <v>23.999999999999996</v>
      </c>
    </row>
    <row r="12" spans="1:24" ht="30.95" customHeight="1">
      <c r="A12" s="5" t="s">
        <v>8</v>
      </c>
      <c r="B12" s="10">
        <f>มกรา!AJ12</f>
        <v>0</v>
      </c>
      <c r="C12" s="10">
        <f>กพ!AG12</f>
        <v>0.5</v>
      </c>
      <c r="D12" s="10">
        <f>มีค!AJ12</f>
        <v>0.4</v>
      </c>
      <c r="E12" s="10">
        <f>เมษา!AG12</f>
        <v>0.9</v>
      </c>
      <c r="F12" s="10">
        <f>พค!AG12</f>
        <v>0.7</v>
      </c>
      <c r="G12" s="10">
        <f>มิย!AG12</f>
        <v>0</v>
      </c>
      <c r="H12" s="10"/>
      <c r="I12" s="10"/>
      <c r="J12" s="10"/>
      <c r="K12" s="10"/>
      <c r="L12" s="10"/>
      <c r="M12" s="10"/>
      <c r="N12" s="10">
        <f t="shared" si="0"/>
        <v>2.5</v>
      </c>
      <c r="Q12" s="8">
        <f>SUM(B12:M12)</f>
        <v>2.5</v>
      </c>
    </row>
    <row r="13" spans="1:24" ht="30.95" customHeight="1">
      <c r="A13" s="60" t="s">
        <v>38</v>
      </c>
      <c r="B13" s="61">
        <f>SUM(B10:B12)</f>
        <v>665.8</v>
      </c>
      <c r="C13" s="61">
        <f t="shared" ref="C13:L13" si="1">SUM(C10:C12)</f>
        <v>731.59999999999991</v>
      </c>
      <c r="D13" s="61">
        <f t="shared" si="1"/>
        <v>788.5999999999998</v>
      </c>
      <c r="E13" s="61">
        <f t="shared" si="1"/>
        <v>645.40000000000009</v>
      </c>
      <c r="F13" s="61">
        <f t="shared" si="1"/>
        <v>719.61999999999989</v>
      </c>
      <c r="G13" s="61">
        <f t="shared" si="1"/>
        <v>799.10000000000014</v>
      </c>
      <c r="H13" s="61">
        <f t="shared" si="1"/>
        <v>0</v>
      </c>
      <c r="I13" s="61">
        <f t="shared" si="1"/>
        <v>0</v>
      </c>
      <c r="J13" s="61">
        <f t="shared" si="1"/>
        <v>0</v>
      </c>
      <c r="K13" s="61">
        <f t="shared" si="1"/>
        <v>0</v>
      </c>
      <c r="L13" s="61">
        <f t="shared" si="1"/>
        <v>0</v>
      </c>
      <c r="M13" s="61">
        <f>SUM(M10:M12)</f>
        <v>0</v>
      </c>
      <c r="N13" s="61">
        <f>SUM(B13:M13)</f>
        <v>4350.12</v>
      </c>
      <c r="Q13" s="8"/>
    </row>
    <row r="14" spans="1:24" ht="30.95" customHeight="1">
      <c r="A14" s="2" t="s">
        <v>9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9"/>
      <c r="Q14" s="8"/>
    </row>
    <row r="15" spans="1:24" ht="30.95" customHeight="1">
      <c r="A15" s="5" t="s">
        <v>10</v>
      </c>
      <c r="B15" s="10">
        <f>มกรา!AJ14</f>
        <v>13.4</v>
      </c>
      <c r="C15" s="11">
        <f>กพ!AG14</f>
        <v>42.2</v>
      </c>
      <c r="D15" s="10">
        <f>มีค!AJ14</f>
        <v>29.900000000000002</v>
      </c>
      <c r="E15" s="10">
        <f>เมษา!AG14</f>
        <v>14.599999999999998</v>
      </c>
      <c r="F15" s="10">
        <f>พค!AG14</f>
        <v>6007.7</v>
      </c>
      <c r="G15" s="10">
        <f>มิย!AG14</f>
        <v>431.2</v>
      </c>
      <c r="H15" s="10"/>
      <c r="I15" s="10"/>
      <c r="J15" s="11"/>
      <c r="K15" s="10"/>
      <c r="L15" s="10"/>
      <c r="M15" s="10"/>
      <c r="N15" s="12">
        <f>SUM(B15:M15)</f>
        <v>6539</v>
      </c>
      <c r="Q15" s="8">
        <f>SUM(B15:M15)</f>
        <v>6539</v>
      </c>
    </row>
    <row r="16" spans="1:24" ht="30.95" customHeight="1">
      <c r="A16" s="5" t="s">
        <v>11</v>
      </c>
      <c r="B16" s="10">
        <f>มกรา!AJ15</f>
        <v>18.5</v>
      </c>
      <c r="C16" s="10">
        <f>กพ!AG15</f>
        <v>26.7</v>
      </c>
      <c r="D16" s="10">
        <f>มีค!AJ15</f>
        <v>18.8</v>
      </c>
      <c r="E16" s="10">
        <f>เมษา!AG15</f>
        <v>8.2999999999999989</v>
      </c>
      <c r="F16" s="10">
        <f>พค!AG15</f>
        <v>12.8</v>
      </c>
      <c r="G16" s="10">
        <f>มิย!AG15</f>
        <v>15.5</v>
      </c>
      <c r="H16" s="10"/>
      <c r="I16" s="10"/>
      <c r="J16" s="10"/>
      <c r="K16" s="10"/>
      <c r="L16" s="10"/>
      <c r="M16" s="10"/>
      <c r="N16" s="12">
        <f t="shared" ref="N16:N18" si="2">SUM(B16:M16)</f>
        <v>100.6</v>
      </c>
      <c r="Q16" s="8">
        <f>SUM(B16:M16)</f>
        <v>100.6</v>
      </c>
    </row>
    <row r="17" spans="1:17" ht="30.95" customHeight="1">
      <c r="A17" s="5" t="s">
        <v>12</v>
      </c>
      <c r="B17" s="10">
        <f>มกรา!AJ16</f>
        <v>2</v>
      </c>
      <c r="C17" s="10">
        <f>กพ!AG16</f>
        <v>8.1999999999999993</v>
      </c>
      <c r="D17" s="10">
        <f>มีค!AJ16</f>
        <v>2</v>
      </c>
      <c r="E17" s="10">
        <f>เมษา!AG16</f>
        <v>1.2000000000000002</v>
      </c>
      <c r="F17" s="10">
        <f>พค!AG16</f>
        <v>3</v>
      </c>
      <c r="G17" s="10">
        <f>มิย!AG16</f>
        <v>2.5</v>
      </c>
      <c r="H17" s="10"/>
      <c r="I17" s="10"/>
      <c r="J17" s="10"/>
      <c r="K17" s="10"/>
      <c r="L17" s="10"/>
      <c r="M17" s="10"/>
      <c r="N17" s="12">
        <f t="shared" si="2"/>
        <v>18.899999999999999</v>
      </c>
      <c r="Q17" s="8">
        <f>SUM(B17:M17)</f>
        <v>18.899999999999999</v>
      </c>
    </row>
    <row r="18" spans="1:17" ht="30.95" customHeight="1">
      <c r="A18" s="5" t="s">
        <v>13</v>
      </c>
      <c r="B18" s="10">
        <f>มกรา!AJ17</f>
        <v>13.599999999999998</v>
      </c>
      <c r="C18" s="10">
        <f>กพ!AG17</f>
        <v>32</v>
      </c>
      <c r="D18" s="10">
        <f>มีค!AJ17</f>
        <v>22.000000000000007</v>
      </c>
      <c r="E18" s="10">
        <f>เมษา!AG17</f>
        <v>8.7999999999999989</v>
      </c>
      <c r="F18" s="10">
        <f>พค!AG17</f>
        <v>6.7999999999999989</v>
      </c>
      <c r="G18" s="10">
        <f>มิย!AG17</f>
        <v>19</v>
      </c>
      <c r="H18" s="10"/>
      <c r="I18" s="10"/>
      <c r="J18" s="10"/>
      <c r="K18" s="10"/>
      <c r="L18" s="10"/>
      <c r="M18" s="10"/>
      <c r="N18" s="12">
        <f t="shared" si="2"/>
        <v>102.19999999999999</v>
      </c>
      <c r="Q18" s="8">
        <f>SUM(B18:M18)</f>
        <v>102.19999999999999</v>
      </c>
    </row>
    <row r="19" spans="1:17" ht="30.95" customHeight="1">
      <c r="A19" s="62" t="s">
        <v>39</v>
      </c>
      <c r="B19" s="63">
        <f>SUM(B15:B18)</f>
        <v>47.5</v>
      </c>
      <c r="C19" s="63">
        <f t="shared" ref="C19:M19" si="3">SUM(C15:C18)</f>
        <v>109.10000000000001</v>
      </c>
      <c r="D19" s="63">
        <f t="shared" si="3"/>
        <v>72.700000000000017</v>
      </c>
      <c r="E19" s="63">
        <f t="shared" si="3"/>
        <v>32.9</v>
      </c>
      <c r="F19" s="63">
        <f t="shared" si="3"/>
        <v>6030.3</v>
      </c>
      <c r="G19" s="63">
        <f t="shared" si="3"/>
        <v>468.2</v>
      </c>
      <c r="H19" s="63">
        <f t="shared" si="3"/>
        <v>0</v>
      </c>
      <c r="I19" s="63">
        <f t="shared" si="3"/>
        <v>0</v>
      </c>
      <c r="J19" s="63">
        <f t="shared" si="3"/>
        <v>0</v>
      </c>
      <c r="K19" s="63">
        <f t="shared" si="3"/>
        <v>0</v>
      </c>
      <c r="L19" s="63">
        <f t="shared" si="3"/>
        <v>0</v>
      </c>
      <c r="M19" s="63">
        <f t="shared" si="3"/>
        <v>0</v>
      </c>
      <c r="N19" s="63">
        <f t="shared" ref="N19" si="4">SUM(N15:N18)</f>
        <v>6760.7</v>
      </c>
      <c r="Q19" s="8"/>
    </row>
    <row r="20" spans="1:17" ht="30.95" customHeight="1">
      <c r="A20" s="2" t="s">
        <v>14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9"/>
    </row>
    <row r="21" spans="1:17" ht="30.95" customHeight="1">
      <c r="A21" s="5" t="s">
        <v>15</v>
      </c>
      <c r="B21" s="10">
        <f>มกรา!AJ19</f>
        <v>0</v>
      </c>
      <c r="C21" s="10">
        <f>กพ!AG19</f>
        <v>0</v>
      </c>
      <c r="D21" s="10">
        <f>มีค!AJ19</f>
        <v>0</v>
      </c>
      <c r="E21" s="10">
        <f>เมษา!AG19</f>
        <v>0</v>
      </c>
      <c r="F21" s="10">
        <f>พค!AG19</f>
        <v>0</v>
      </c>
      <c r="G21" s="10">
        <f>มิย!AG19</f>
        <v>0</v>
      </c>
      <c r="H21" s="10"/>
      <c r="I21" s="10"/>
      <c r="J21" s="10"/>
      <c r="K21" s="10"/>
      <c r="L21" s="10"/>
      <c r="M21" s="10"/>
      <c r="N21" s="12">
        <f>SUM(B21:M21)</f>
        <v>0</v>
      </c>
      <c r="Q21" s="8">
        <f>SUM(B21:M21)</f>
        <v>0</v>
      </c>
    </row>
    <row r="22" spans="1:17" ht="30.95" customHeight="1">
      <c r="A22" s="5" t="s">
        <v>16</v>
      </c>
      <c r="B22" s="10">
        <f>มกรา!AJ20</f>
        <v>0</v>
      </c>
      <c r="C22" s="10">
        <f>กพ!AG20</f>
        <v>0</v>
      </c>
      <c r="D22" s="10">
        <f>มีค!AJ20</f>
        <v>0</v>
      </c>
      <c r="E22" s="10">
        <f>เมษา!AG20</f>
        <v>0</v>
      </c>
      <c r="F22" s="10">
        <f>พค!AG20</f>
        <v>0</v>
      </c>
      <c r="G22" s="10">
        <f>มิย!AG20</f>
        <v>0</v>
      </c>
      <c r="H22" s="10"/>
      <c r="I22" s="10"/>
      <c r="J22" s="10"/>
      <c r="K22" s="10"/>
      <c r="L22" s="10"/>
      <c r="M22" s="10"/>
      <c r="N22" s="12">
        <f t="shared" ref="N22:N24" si="5">SUM(B22:M22)</f>
        <v>0</v>
      </c>
      <c r="Q22" s="8">
        <f>SUM(B22:M22)</f>
        <v>0</v>
      </c>
    </row>
    <row r="23" spans="1:17" ht="30.95" customHeight="1">
      <c r="A23" s="5" t="s">
        <v>17</v>
      </c>
      <c r="B23" s="10">
        <f>มกรา!AJ21</f>
        <v>0</v>
      </c>
      <c r="C23" s="10">
        <f>กพ!AG21</f>
        <v>0</v>
      </c>
      <c r="D23" s="10">
        <f>มีค!AJ21</f>
        <v>0</v>
      </c>
      <c r="E23" s="10">
        <f>เมษา!AG21</f>
        <v>0</v>
      </c>
      <c r="F23" s="10">
        <f>พค!AG21</f>
        <v>0</v>
      </c>
      <c r="G23" s="10">
        <f>มิย!AG21</f>
        <v>1</v>
      </c>
      <c r="H23" s="10"/>
      <c r="I23" s="10"/>
      <c r="J23" s="10"/>
      <c r="K23" s="10"/>
      <c r="L23" s="10"/>
      <c r="M23" s="10"/>
      <c r="N23" s="12">
        <f t="shared" si="5"/>
        <v>1</v>
      </c>
      <c r="Q23" s="8">
        <f>SUM(B23:M23)</f>
        <v>1</v>
      </c>
    </row>
    <row r="24" spans="1:17" ht="30.95" customHeight="1">
      <c r="A24" s="5" t="s">
        <v>18</v>
      </c>
      <c r="B24" s="10">
        <f>มกรา!AJ22</f>
        <v>0</v>
      </c>
      <c r="C24" s="10">
        <f>กพ!AG22</f>
        <v>0</v>
      </c>
      <c r="D24" s="10">
        <f>มีค!AJ22</f>
        <v>0</v>
      </c>
      <c r="E24" s="10">
        <f>เมษา!AG22</f>
        <v>0</v>
      </c>
      <c r="F24" s="10">
        <f>พค!AG22</f>
        <v>0</v>
      </c>
      <c r="G24" s="10">
        <f>มิย!AG22</f>
        <v>0</v>
      </c>
      <c r="H24" s="10"/>
      <c r="I24" s="10"/>
      <c r="J24" s="10"/>
      <c r="K24" s="10"/>
      <c r="L24" s="10"/>
      <c r="M24" s="10"/>
      <c r="N24" s="12">
        <f t="shared" si="5"/>
        <v>0</v>
      </c>
      <c r="Q24" s="8">
        <f>SUM(B24:M24)</f>
        <v>0</v>
      </c>
    </row>
    <row r="25" spans="1:17" ht="30.95" customHeight="1">
      <c r="A25" s="64" t="s">
        <v>40</v>
      </c>
      <c r="B25" s="65">
        <f>SUM(B21:B24)</f>
        <v>0</v>
      </c>
      <c r="C25" s="65">
        <f t="shared" ref="C25:N25" si="6">SUM(C21:C24)</f>
        <v>0</v>
      </c>
      <c r="D25" s="65">
        <f t="shared" si="6"/>
        <v>0</v>
      </c>
      <c r="E25" s="65">
        <f t="shared" si="6"/>
        <v>0</v>
      </c>
      <c r="F25" s="65">
        <f t="shared" si="6"/>
        <v>0</v>
      </c>
      <c r="G25" s="65">
        <f t="shared" si="6"/>
        <v>1</v>
      </c>
      <c r="H25" s="65">
        <f t="shared" si="6"/>
        <v>0</v>
      </c>
      <c r="I25" s="65">
        <f t="shared" si="6"/>
        <v>0</v>
      </c>
      <c r="J25" s="65">
        <f t="shared" si="6"/>
        <v>0</v>
      </c>
      <c r="K25" s="65">
        <f t="shared" si="6"/>
        <v>0</v>
      </c>
      <c r="L25" s="65">
        <f t="shared" si="6"/>
        <v>0</v>
      </c>
      <c r="M25" s="65">
        <f t="shared" si="6"/>
        <v>0</v>
      </c>
      <c r="N25" s="65">
        <f t="shared" si="6"/>
        <v>1</v>
      </c>
    </row>
  </sheetData>
  <mergeCells count="4">
    <mergeCell ref="B5:N5"/>
    <mergeCell ref="A4:N4"/>
    <mergeCell ref="A3:N3"/>
    <mergeCell ref="B7:M7"/>
  </mergeCells>
  <phoneticPr fontId="9" type="noConversion"/>
  <pageMargins left="0.7" right="0.7" top="0.75" bottom="0.75" header="0.3" footer="0.3"/>
  <pageSetup paperSize="9" scale="42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AA3B-404C-E744-991A-F5B84B44FB89}">
  <sheetPr>
    <pageSetUpPr fitToPage="1"/>
  </sheetPr>
  <dimension ref="A2:BL26"/>
  <sheetViews>
    <sheetView zoomScale="90" zoomScaleNormal="90" workbookViewId="0">
      <selection activeCell="AL7" sqref="AL7"/>
    </sheetView>
  </sheetViews>
  <sheetFormatPr defaultColWidth="8.85546875" defaultRowHeight="21"/>
  <cols>
    <col min="1" max="1" width="22" style="4" customWidth="1"/>
    <col min="2" max="32" width="5.85546875" style="4" customWidth="1"/>
    <col min="33" max="33" width="8" style="4" customWidth="1"/>
    <col min="34" max="34" width="5.85546875" style="4" customWidth="1"/>
    <col min="35" max="35" width="3.7109375" style="4" customWidth="1"/>
    <col min="36" max="16384" width="8.85546875" style="4"/>
  </cols>
  <sheetData>
    <row r="2" spans="1:64" ht="18" customHeight="1">
      <c r="AC2" s="4" t="s">
        <v>0</v>
      </c>
    </row>
    <row r="3" spans="1:64" ht="32.1" customHeight="1">
      <c r="A3" s="134" t="s">
        <v>65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</row>
    <row r="4" spans="1:64" ht="32.1" customHeight="1">
      <c r="A4" s="135" t="s">
        <v>41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</row>
    <row r="5" spans="1:64" ht="32.1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  <c r="AH5" s="66"/>
    </row>
    <row r="6" spans="1:64" ht="32.1" customHeight="1">
      <c r="A6" s="3"/>
      <c r="B6" s="21">
        <v>1</v>
      </c>
      <c r="C6" s="21">
        <v>2</v>
      </c>
      <c r="D6" s="6">
        <v>3</v>
      </c>
      <c r="E6" s="6">
        <v>4</v>
      </c>
      <c r="F6" s="6">
        <v>5</v>
      </c>
      <c r="G6" s="6">
        <v>6</v>
      </c>
      <c r="H6" s="21">
        <v>7</v>
      </c>
      <c r="I6" s="21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21">
        <v>14</v>
      </c>
      <c r="P6" s="21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21">
        <v>21</v>
      </c>
      <c r="W6" s="21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21">
        <v>28</v>
      </c>
      <c r="AD6" s="21">
        <v>29</v>
      </c>
      <c r="AE6" s="6">
        <v>30</v>
      </c>
      <c r="AF6" s="6">
        <v>31</v>
      </c>
      <c r="AG6" s="67" t="s">
        <v>23</v>
      </c>
    </row>
    <row r="7" spans="1:64" ht="32.1" customHeight="1">
      <c r="A7" s="2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7"/>
    </row>
    <row r="8" spans="1:64" ht="32.1" customHeight="1">
      <c r="A8" s="3" t="s">
        <v>4</v>
      </c>
      <c r="B8" s="22"/>
      <c r="C8" s="23"/>
      <c r="D8" s="69">
        <v>3.2</v>
      </c>
      <c r="E8" s="70">
        <v>4.8</v>
      </c>
      <c r="F8" s="70">
        <v>5.7</v>
      </c>
      <c r="G8" s="70">
        <v>6</v>
      </c>
      <c r="H8" s="24">
        <v>3.5</v>
      </c>
      <c r="I8" s="24"/>
      <c r="J8" s="69">
        <v>5.4</v>
      </c>
      <c r="K8" s="69">
        <v>4.8</v>
      </c>
      <c r="L8" s="69">
        <v>5.4</v>
      </c>
      <c r="M8" s="70">
        <v>4.2</v>
      </c>
      <c r="N8" s="70">
        <v>3.5</v>
      </c>
      <c r="O8" s="24">
        <v>1.2</v>
      </c>
      <c r="P8" s="24">
        <v>0.2</v>
      </c>
      <c r="Q8" s="69">
        <v>5.9</v>
      </c>
      <c r="R8" s="69">
        <v>6.2</v>
      </c>
      <c r="S8" s="70">
        <v>6.8</v>
      </c>
      <c r="T8" s="70">
        <v>4.9000000000000004</v>
      </c>
      <c r="U8" s="70">
        <v>2.4</v>
      </c>
      <c r="V8" s="24">
        <v>1</v>
      </c>
      <c r="W8" s="24"/>
      <c r="X8" s="70">
        <v>4.5</v>
      </c>
      <c r="Y8" s="70">
        <v>4.5</v>
      </c>
      <c r="Z8" s="70">
        <v>5.4</v>
      </c>
      <c r="AA8" s="70">
        <v>5.0999999999999996</v>
      </c>
      <c r="AB8" s="70">
        <v>5.8</v>
      </c>
      <c r="AC8" s="24"/>
      <c r="AD8" s="24">
        <v>0.1</v>
      </c>
      <c r="AE8" s="69">
        <v>5.2</v>
      </c>
      <c r="AF8" s="69">
        <v>6.1</v>
      </c>
      <c r="AG8" s="69">
        <f>SUM(B8:AF8)</f>
        <v>111.80000000000001</v>
      </c>
      <c r="AJ8" s="8">
        <f>SUM(B8:AF8)</f>
        <v>111.80000000000001</v>
      </c>
    </row>
    <row r="9" spans="1:64" ht="32.1" customHeight="1">
      <c r="A9" s="2" t="s">
        <v>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7"/>
      <c r="AJ9" s="8"/>
    </row>
    <row r="10" spans="1:64" ht="32.1" customHeight="1">
      <c r="A10" s="71" t="s">
        <v>6</v>
      </c>
      <c r="B10" s="25"/>
      <c r="C10" s="26"/>
      <c r="D10" s="73">
        <f>6+2+8.4+5+3.7+4</f>
        <v>29.099999999999998</v>
      </c>
      <c r="E10" s="74">
        <f>5+5.5+7+3.5+4</f>
        <v>25</v>
      </c>
      <c r="F10" s="74">
        <f>7.1+4.3+7+3.5+4</f>
        <v>25.9</v>
      </c>
      <c r="G10" s="74">
        <f>4+4.5+7+4+5</f>
        <v>24.5</v>
      </c>
      <c r="H10" s="27"/>
      <c r="I10" s="27"/>
      <c r="J10" s="73">
        <f>8+2+5.5+5+3.3+6</f>
        <v>29.8</v>
      </c>
      <c r="K10" s="73">
        <f>7+2+5.4+7+3.4+4</f>
        <v>28.799999999999997</v>
      </c>
      <c r="L10" s="73">
        <f>7+3+4.8+5+3.7+4</f>
        <v>27.5</v>
      </c>
      <c r="M10" s="74">
        <f>6.1+1.5+5.3+6+3.9+5</f>
        <v>27.799999999999997</v>
      </c>
      <c r="N10" s="74">
        <f>9+6.6+7+3.7+4</f>
        <v>30.3</v>
      </c>
      <c r="O10" s="27">
        <v>4</v>
      </c>
      <c r="P10" s="27">
        <v>1</v>
      </c>
      <c r="Q10" s="73">
        <f>10+2+6.5+6+4.2+5</f>
        <v>33.700000000000003</v>
      </c>
      <c r="R10" s="73">
        <f>6+6.7+7+7+5+4</f>
        <v>35.700000000000003</v>
      </c>
      <c r="S10" s="74">
        <f>4+2.2+5.8+6+5+4</f>
        <v>27</v>
      </c>
      <c r="T10" s="74">
        <f>4.3+5+4.6+6+4.5+5</f>
        <v>29.4</v>
      </c>
      <c r="U10" s="74">
        <f>5.6+4.2+5.5+8+4.2+5</f>
        <v>32.5</v>
      </c>
      <c r="V10" s="27">
        <v>13</v>
      </c>
      <c r="W10" s="27"/>
      <c r="X10" s="73">
        <f>8+5.7+7+4.2+6</f>
        <v>30.9</v>
      </c>
      <c r="Y10" s="73">
        <f>7.3+5+5.4+5+5+6</f>
        <v>33.700000000000003</v>
      </c>
      <c r="Z10" s="74">
        <f>6+7+3.6+6+4.7+5</f>
        <v>32.299999999999997</v>
      </c>
      <c r="AA10" s="74">
        <f>9+5+8.2+7+4.2+4</f>
        <v>37.4</v>
      </c>
      <c r="AB10" s="74">
        <f>7+4+6+4.5+4</f>
        <v>25.5</v>
      </c>
      <c r="AC10" s="27">
        <v>5</v>
      </c>
      <c r="AD10" s="27">
        <v>0.7</v>
      </c>
      <c r="AE10" s="73">
        <f>6+7+8.2+5+4+6</f>
        <v>36.200000000000003</v>
      </c>
      <c r="AF10" s="73">
        <f>7+4.1+8.5+6+3.7+6</f>
        <v>35.299999999999997</v>
      </c>
      <c r="AG10" s="3">
        <f>SUM(B10:AF10)</f>
        <v>662</v>
      </c>
      <c r="AJ10" s="8">
        <f t="shared" ref="AJ10:AJ22" si="0">SUM(B10:AF10)</f>
        <v>662</v>
      </c>
    </row>
    <row r="11" spans="1:64" ht="32.1" customHeight="1">
      <c r="A11" s="75" t="s">
        <v>7</v>
      </c>
      <c r="B11" s="28"/>
      <c r="C11" s="29"/>
      <c r="D11" s="77">
        <v>0.2</v>
      </c>
      <c r="E11" s="78">
        <v>0.1</v>
      </c>
      <c r="F11" s="78">
        <v>0.1</v>
      </c>
      <c r="G11" s="78">
        <v>0.1</v>
      </c>
      <c r="H11" s="30"/>
      <c r="I11" s="30"/>
      <c r="J11" s="77">
        <v>0.2</v>
      </c>
      <c r="K11" s="77" t="s">
        <v>70</v>
      </c>
      <c r="L11" s="77">
        <v>0.2</v>
      </c>
      <c r="M11" s="78">
        <v>0.8</v>
      </c>
      <c r="N11" s="78">
        <v>0.3</v>
      </c>
      <c r="O11" s="30"/>
      <c r="P11" s="30"/>
      <c r="Q11" s="77">
        <v>0.2</v>
      </c>
      <c r="R11" s="77">
        <v>0.1</v>
      </c>
      <c r="S11" s="78">
        <v>0.1</v>
      </c>
      <c r="T11" s="78">
        <v>0.3</v>
      </c>
      <c r="U11" s="78" t="s">
        <v>70</v>
      </c>
      <c r="V11" s="30">
        <v>1</v>
      </c>
      <c r="W11" s="30"/>
      <c r="X11" s="77" t="s">
        <v>70</v>
      </c>
      <c r="Y11" s="77" t="s">
        <v>70</v>
      </c>
      <c r="Z11" s="77" t="s">
        <v>70</v>
      </c>
      <c r="AA11" s="77" t="s">
        <v>70</v>
      </c>
      <c r="AB11" s="78">
        <v>0.1</v>
      </c>
      <c r="AC11" s="30"/>
      <c r="AD11" s="30"/>
      <c r="AE11" s="77" t="s">
        <v>70</v>
      </c>
      <c r="AF11" s="77" t="s">
        <v>70</v>
      </c>
      <c r="AG11" s="3">
        <f t="shared" ref="AG11:AG12" si="1">SUM(B11:AF11)</f>
        <v>3.8000000000000003</v>
      </c>
      <c r="AJ11" s="8">
        <f t="shared" si="0"/>
        <v>3.8000000000000003</v>
      </c>
    </row>
    <row r="12" spans="1:64" ht="32.1" customHeight="1">
      <c r="A12" s="79" t="s">
        <v>8</v>
      </c>
      <c r="B12" s="31"/>
      <c r="C12" s="24"/>
      <c r="D12" s="70" t="s">
        <v>70</v>
      </c>
      <c r="E12" s="70" t="s">
        <v>70</v>
      </c>
      <c r="F12" s="70" t="s">
        <v>70</v>
      </c>
      <c r="G12" s="70" t="s">
        <v>70</v>
      </c>
      <c r="H12" s="32"/>
      <c r="I12" s="24"/>
      <c r="J12" s="70" t="s">
        <v>70</v>
      </c>
      <c r="K12" s="70" t="s">
        <v>70</v>
      </c>
      <c r="L12" s="70" t="s">
        <v>70</v>
      </c>
      <c r="M12" s="70" t="s">
        <v>70</v>
      </c>
      <c r="N12" s="70" t="s">
        <v>70</v>
      </c>
      <c r="O12" s="24"/>
      <c r="P12" s="24"/>
      <c r="Q12" s="70" t="s">
        <v>70</v>
      </c>
      <c r="R12" s="70" t="s">
        <v>70</v>
      </c>
      <c r="S12" s="70" t="s">
        <v>70</v>
      </c>
      <c r="T12" s="70" t="s">
        <v>70</v>
      </c>
      <c r="U12" s="70" t="s">
        <v>70</v>
      </c>
      <c r="V12" s="24"/>
      <c r="W12" s="32"/>
      <c r="X12" s="77" t="s">
        <v>70</v>
      </c>
      <c r="Y12" s="77" t="s">
        <v>70</v>
      </c>
      <c r="Z12" s="77" t="s">
        <v>70</v>
      </c>
      <c r="AA12" s="77" t="s">
        <v>70</v>
      </c>
      <c r="AB12" s="77" t="s">
        <v>70</v>
      </c>
      <c r="AC12" s="24"/>
      <c r="AD12" s="32"/>
      <c r="AE12" s="70" t="s">
        <v>70</v>
      </c>
      <c r="AF12" s="70" t="s">
        <v>70</v>
      </c>
      <c r="AG12" s="3">
        <f t="shared" si="1"/>
        <v>0</v>
      </c>
      <c r="AJ12" s="8">
        <f t="shared" si="0"/>
        <v>0</v>
      </c>
    </row>
    <row r="13" spans="1:64" ht="32.1" customHeight="1">
      <c r="A13" s="2" t="s">
        <v>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7"/>
      <c r="AJ13" s="8"/>
    </row>
    <row r="14" spans="1:64" ht="32.1" customHeight="1">
      <c r="A14" s="71" t="s">
        <v>10</v>
      </c>
      <c r="B14" s="25"/>
      <c r="C14" s="26"/>
      <c r="D14" s="74">
        <v>1.6</v>
      </c>
      <c r="E14" s="74" t="s">
        <v>70</v>
      </c>
      <c r="F14" s="74">
        <v>5</v>
      </c>
      <c r="G14" s="74" t="s">
        <v>70</v>
      </c>
      <c r="H14" s="35"/>
      <c r="I14" s="27"/>
      <c r="J14" s="73">
        <v>0.1</v>
      </c>
      <c r="K14" s="74">
        <v>0.3</v>
      </c>
      <c r="L14" s="74">
        <v>2</v>
      </c>
      <c r="M14" s="74">
        <v>0.1</v>
      </c>
      <c r="N14" s="74" t="s">
        <v>70</v>
      </c>
      <c r="O14" s="27"/>
      <c r="P14" s="27"/>
      <c r="Q14" s="74">
        <v>0.3</v>
      </c>
      <c r="R14" s="74" t="s">
        <v>70</v>
      </c>
      <c r="S14" s="74" t="s">
        <v>70</v>
      </c>
      <c r="T14" s="74">
        <v>0.1</v>
      </c>
      <c r="U14" s="74" t="s">
        <v>70</v>
      </c>
      <c r="V14" s="27"/>
      <c r="W14" s="27"/>
      <c r="X14" s="74">
        <v>2.6</v>
      </c>
      <c r="Y14" s="74">
        <v>0.4</v>
      </c>
      <c r="Z14" s="74" t="s">
        <v>70</v>
      </c>
      <c r="AA14" s="74" t="s">
        <v>70</v>
      </c>
      <c r="AB14" s="74">
        <v>0.4</v>
      </c>
      <c r="AC14" s="27"/>
      <c r="AD14" s="27"/>
      <c r="AE14" s="73" t="s">
        <v>70</v>
      </c>
      <c r="AF14" s="74">
        <v>0.5</v>
      </c>
      <c r="AG14" s="3">
        <f>SUM(B14:AF14)</f>
        <v>13.4</v>
      </c>
      <c r="AJ14" s="8">
        <f t="shared" si="0"/>
        <v>13.4</v>
      </c>
    </row>
    <row r="15" spans="1:64" ht="32.1" customHeight="1">
      <c r="A15" s="75" t="s">
        <v>11</v>
      </c>
      <c r="B15" s="28"/>
      <c r="C15" s="27"/>
      <c r="D15" s="74" t="s">
        <v>70</v>
      </c>
      <c r="E15" s="74" t="s">
        <v>70</v>
      </c>
      <c r="F15" s="78">
        <v>10</v>
      </c>
      <c r="G15" s="78" t="s">
        <v>70</v>
      </c>
      <c r="H15" s="27"/>
      <c r="I15" s="27"/>
      <c r="J15" s="74">
        <v>0.7</v>
      </c>
      <c r="K15" s="74" t="s">
        <v>70</v>
      </c>
      <c r="L15" s="74" t="s">
        <v>70</v>
      </c>
      <c r="M15" s="78">
        <v>1</v>
      </c>
      <c r="N15" s="78">
        <v>4.4000000000000004</v>
      </c>
      <c r="O15" s="27"/>
      <c r="P15" s="27"/>
      <c r="Q15" s="74">
        <v>1</v>
      </c>
      <c r="R15" s="74" t="s">
        <v>70</v>
      </c>
      <c r="S15" s="74">
        <v>0.2</v>
      </c>
      <c r="T15" s="78" t="s">
        <v>70</v>
      </c>
      <c r="U15" s="78" t="s">
        <v>70</v>
      </c>
      <c r="V15" s="27"/>
      <c r="W15" s="27"/>
      <c r="X15" s="74">
        <v>0.7</v>
      </c>
      <c r="Y15" s="74" t="s">
        <v>70</v>
      </c>
      <c r="Z15" s="74" t="s">
        <v>70</v>
      </c>
      <c r="AA15" s="74" t="s">
        <v>70</v>
      </c>
      <c r="AB15" s="78" t="s">
        <v>70</v>
      </c>
      <c r="AC15" s="27"/>
      <c r="AD15" s="27"/>
      <c r="AE15" s="77" t="s">
        <v>70</v>
      </c>
      <c r="AF15" s="74">
        <v>0.5</v>
      </c>
      <c r="AG15" s="3">
        <f t="shared" ref="AG15:AG17" si="2">SUM(B15:AF15)</f>
        <v>18.5</v>
      </c>
      <c r="AJ15" s="8">
        <f t="shared" si="0"/>
        <v>18.5</v>
      </c>
    </row>
    <row r="16" spans="1:64" ht="32.1" customHeight="1">
      <c r="A16" s="75" t="s">
        <v>12</v>
      </c>
      <c r="B16" s="28"/>
      <c r="C16" s="27"/>
      <c r="D16" s="74" t="s">
        <v>70</v>
      </c>
      <c r="E16" s="74" t="s">
        <v>70</v>
      </c>
      <c r="F16" s="78">
        <v>2</v>
      </c>
      <c r="G16" s="78" t="s">
        <v>70</v>
      </c>
      <c r="H16" s="27"/>
      <c r="I16" s="27"/>
      <c r="J16" s="74" t="s">
        <v>70</v>
      </c>
      <c r="K16" s="74" t="s">
        <v>70</v>
      </c>
      <c r="L16" s="74" t="s">
        <v>70</v>
      </c>
      <c r="M16" s="78" t="s">
        <v>70</v>
      </c>
      <c r="N16" s="78" t="s">
        <v>70</v>
      </c>
      <c r="O16" s="27"/>
      <c r="P16" s="27"/>
      <c r="Q16" s="74" t="s">
        <v>70</v>
      </c>
      <c r="R16" s="74" t="s">
        <v>70</v>
      </c>
      <c r="S16" s="74" t="s">
        <v>70</v>
      </c>
      <c r="T16" s="78" t="s">
        <v>70</v>
      </c>
      <c r="U16" s="78" t="s">
        <v>70</v>
      </c>
      <c r="V16" s="27"/>
      <c r="W16" s="27"/>
      <c r="X16" s="74" t="s">
        <v>70</v>
      </c>
      <c r="Y16" s="74" t="s">
        <v>70</v>
      </c>
      <c r="Z16" s="74" t="s">
        <v>70</v>
      </c>
      <c r="AA16" s="74" t="s">
        <v>70</v>
      </c>
      <c r="AB16" s="78" t="s">
        <v>70</v>
      </c>
      <c r="AC16" s="27"/>
      <c r="AD16" s="27"/>
      <c r="AE16" s="77" t="s">
        <v>70</v>
      </c>
      <c r="AF16" s="74" t="s">
        <v>70</v>
      </c>
      <c r="AG16" s="3">
        <f t="shared" si="2"/>
        <v>2</v>
      </c>
      <c r="AJ16" s="8">
        <f t="shared" si="0"/>
        <v>2</v>
      </c>
    </row>
    <row r="17" spans="1:36" ht="32.1" customHeight="1">
      <c r="A17" s="79" t="s">
        <v>13</v>
      </c>
      <c r="B17" s="31"/>
      <c r="C17" s="24"/>
      <c r="D17" s="70" t="s">
        <v>70</v>
      </c>
      <c r="E17" s="70">
        <v>4</v>
      </c>
      <c r="F17" s="81">
        <v>4</v>
      </c>
      <c r="G17" s="81" t="s">
        <v>70</v>
      </c>
      <c r="H17" s="24"/>
      <c r="I17" s="24"/>
      <c r="J17" s="70">
        <v>0.5</v>
      </c>
      <c r="K17" s="70" t="s">
        <v>70</v>
      </c>
      <c r="L17" s="70">
        <v>0.7</v>
      </c>
      <c r="M17" s="81" t="s">
        <v>70</v>
      </c>
      <c r="N17" s="81" t="s">
        <v>70</v>
      </c>
      <c r="O17" s="24"/>
      <c r="P17" s="24"/>
      <c r="Q17" s="70">
        <v>1</v>
      </c>
      <c r="R17" s="70">
        <v>1</v>
      </c>
      <c r="S17" s="70" t="s">
        <v>70</v>
      </c>
      <c r="T17" s="81" t="s">
        <v>70</v>
      </c>
      <c r="U17" s="81" t="s">
        <v>70</v>
      </c>
      <c r="V17" s="24">
        <v>0.2</v>
      </c>
      <c r="W17" s="24"/>
      <c r="X17" s="70">
        <v>0.2</v>
      </c>
      <c r="Y17" s="70" t="s">
        <v>70</v>
      </c>
      <c r="Z17" s="74" t="s">
        <v>70</v>
      </c>
      <c r="AA17" s="74" t="s">
        <v>70</v>
      </c>
      <c r="AB17" s="81" t="s">
        <v>70</v>
      </c>
      <c r="AC17" s="24"/>
      <c r="AD17" s="24"/>
      <c r="AE17" s="82" t="s">
        <v>70</v>
      </c>
      <c r="AF17" s="70">
        <v>2</v>
      </c>
      <c r="AG17" s="3">
        <f t="shared" si="2"/>
        <v>13.599999999999998</v>
      </c>
      <c r="AJ17" s="8">
        <f t="shared" si="0"/>
        <v>13.599999999999998</v>
      </c>
    </row>
    <row r="18" spans="1:36" ht="32.1" customHeight="1">
      <c r="A18" s="2" t="s">
        <v>14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7"/>
    </row>
    <row r="19" spans="1:36" ht="32.1" customHeight="1">
      <c r="A19" s="71" t="s">
        <v>15</v>
      </c>
      <c r="B19" s="25"/>
      <c r="C19" s="27"/>
      <c r="D19" s="74" t="s">
        <v>70</v>
      </c>
      <c r="E19" s="74" t="s">
        <v>70</v>
      </c>
      <c r="F19" s="74" t="s">
        <v>70</v>
      </c>
      <c r="G19" s="74" t="s">
        <v>70</v>
      </c>
      <c r="H19" s="27"/>
      <c r="I19" s="27"/>
      <c r="J19" s="74" t="s">
        <v>70</v>
      </c>
      <c r="K19" s="74" t="s">
        <v>70</v>
      </c>
      <c r="L19" s="74" t="s">
        <v>70</v>
      </c>
      <c r="M19" s="74" t="s">
        <v>70</v>
      </c>
      <c r="N19" s="74" t="s">
        <v>70</v>
      </c>
      <c r="O19" s="27"/>
      <c r="P19" s="27"/>
      <c r="Q19" s="74" t="s">
        <v>70</v>
      </c>
      <c r="R19" s="74" t="s">
        <v>70</v>
      </c>
      <c r="S19" s="74" t="s">
        <v>70</v>
      </c>
      <c r="T19" s="74" t="s">
        <v>70</v>
      </c>
      <c r="U19" s="74" t="s">
        <v>70</v>
      </c>
      <c r="V19" s="27"/>
      <c r="W19" s="27"/>
      <c r="X19" s="74" t="s">
        <v>70</v>
      </c>
      <c r="Y19" s="74" t="s">
        <v>70</v>
      </c>
      <c r="Z19" s="74" t="s">
        <v>70</v>
      </c>
      <c r="AA19" s="74" t="s">
        <v>70</v>
      </c>
      <c r="AB19" s="74" t="s">
        <v>70</v>
      </c>
      <c r="AC19" s="27"/>
      <c r="AD19" s="27"/>
      <c r="AE19" s="74" t="s">
        <v>70</v>
      </c>
      <c r="AF19" s="74" t="s">
        <v>70</v>
      </c>
      <c r="AG19" s="3">
        <f>SUM(B19:AF19)</f>
        <v>0</v>
      </c>
      <c r="AJ19" s="8">
        <f t="shared" si="0"/>
        <v>0</v>
      </c>
    </row>
    <row r="20" spans="1:36" ht="32.1" customHeight="1">
      <c r="A20" s="75" t="s">
        <v>16</v>
      </c>
      <c r="B20" s="28"/>
      <c r="C20" s="27"/>
      <c r="D20" s="74" t="s">
        <v>70</v>
      </c>
      <c r="E20" s="74" t="s">
        <v>70</v>
      </c>
      <c r="F20" s="74" t="s">
        <v>70</v>
      </c>
      <c r="G20" s="74" t="s">
        <v>70</v>
      </c>
      <c r="H20" s="27"/>
      <c r="I20" s="27"/>
      <c r="J20" s="74" t="s">
        <v>70</v>
      </c>
      <c r="K20" s="74" t="s">
        <v>70</v>
      </c>
      <c r="L20" s="74" t="s">
        <v>70</v>
      </c>
      <c r="M20" s="74" t="s">
        <v>70</v>
      </c>
      <c r="N20" s="74" t="s">
        <v>70</v>
      </c>
      <c r="O20" s="27"/>
      <c r="P20" s="27"/>
      <c r="Q20" s="74" t="s">
        <v>70</v>
      </c>
      <c r="R20" s="74" t="s">
        <v>70</v>
      </c>
      <c r="S20" s="74" t="s">
        <v>70</v>
      </c>
      <c r="T20" s="74" t="s">
        <v>70</v>
      </c>
      <c r="U20" s="74" t="s">
        <v>70</v>
      </c>
      <c r="V20" s="27"/>
      <c r="W20" s="27"/>
      <c r="X20" s="74" t="s">
        <v>70</v>
      </c>
      <c r="Y20" s="74" t="s">
        <v>70</v>
      </c>
      <c r="Z20" s="74" t="s">
        <v>70</v>
      </c>
      <c r="AA20" s="74" t="s">
        <v>70</v>
      </c>
      <c r="AB20" s="74" t="s">
        <v>70</v>
      </c>
      <c r="AC20" s="27"/>
      <c r="AD20" s="27"/>
      <c r="AE20" s="74" t="s">
        <v>70</v>
      </c>
      <c r="AF20" s="74" t="s">
        <v>70</v>
      </c>
      <c r="AG20" s="3">
        <f t="shared" ref="AG20:AG22" si="3">SUM(B20:AF20)</f>
        <v>0</v>
      </c>
      <c r="AJ20" s="8">
        <f t="shared" si="0"/>
        <v>0</v>
      </c>
    </row>
    <row r="21" spans="1:36" ht="32.1" customHeight="1">
      <c r="A21" s="75" t="s">
        <v>17</v>
      </c>
      <c r="B21" s="28"/>
      <c r="C21" s="27"/>
      <c r="D21" s="74" t="s">
        <v>70</v>
      </c>
      <c r="E21" s="74" t="s">
        <v>70</v>
      </c>
      <c r="F21" s="74" t="s">
        <v>70</v>
      </c>
      <c r="G21" s="74" t="s">
        <v>70</v>
      </c>
      <c r="H21" s="27"/>
      <c r="I21" s="27"/>
      <c r="J21" s="74" t="s">
        <v>70</v>
      </c>
      <c r="K21" s="74" t="s">
        <v>70</v>
      </c>
      <c r="L21" s="74" t="s">
        <v>70</v>
      </c>
      <c r="M21" s="74" t="s">
        <v>70</v>
      </c>
      <c r="N21" s="74" t="s">
        <v>70</v>
      </c>
      <c r="O21" s="27"/>
      <c r="P21" s="27"/>
      <c r="Q21" s="74" t="s">
        <v>70</v>
      </c>
      <c r="R21" s="74" t="s">
        <v>70</v>
      </c>
      <c r="S21" s="74" t="s">
        <v>70</v>
      </c>
      <c r="T21" s="74" t="s">
        <v>70</v>
      </c>
      <c r="U21" s="74" t="s">
        <v>70</v>
      </c>
      <c r="V21" s="27"/>
      <c r="W21" s="27"/>
      <c r="X21" s="74" t="s">
        <v>70</v>
      </c>
      <c r="Y21" s="74" t="s">
        <v>70</v>
      </c>
      <c r="Z21" s="74" t="s">
        <v>70</v>
      </c>
      <c r="AA21" s="74" t="s">
        <v>70</v>
      </c>
      <c r="AB21" s="74" t="s">
        <v>70</v>
      </c>
      <c r="AC21" s="27"/>
      <c r="AD21" s="27"/>
      <c r="AE21" s="74" t="s">
        <v>70</v>
      </c>
      <c r="AF21" s="74" t="s">
        <v>70</v>
      </c>
      <c r="AG21" s="3">
        <f t="shared" si="3"/>
        <v>0</v>
      </c>
      <c r="AJ21" s="8">
        <f t="shared" si="0"/>
        <v>0</v>
      </c>
    </row>
    <row r="22" spans="1:36" ht="32.1" customHeight="1">
      <c r="A22" s="83" t="s">
        <v>18</v>
      </c>
      <c r="B22" s="33"/>
      <c r="C22" s="34"/>
      <c r="D22" s="74" t="s">
        <v>70</v>
      </c>
      <c r="E22" s="74" t="s">
        <v>70</v>
      </c>
      <c r="F22" s="74" t="s">
        <v>70</v>
      </c>
      <c r="G22" s="74" t="s">
        <v>70</v>
      </c>
      <c r="H22" s="27"/>
      <c r="I22" s="27"/>
      <c r="J22" s="74" t="s">
        <v>70</v>
      </c>
      <c r="K22" s="74" t="s">
        <v>70</v>
      </c>
      <c r="L22" s="74" t="s">
        <v>70</v>
      </c>
      <c r="M22" s="74" t="s">
        <v>70</v>
      </c>
      <c r="N22" s="74" t="s">
        <v>70</v>
      </c>
      <c r="O22" s="27"/>
      <c r="P22" s="27"/>
      <c r="Q22" s="74" t="s">
        <v>70</v>
      </c>
      <c r="R22" s="74" t="s">
        <v>70</v>
      </c>
      <c r="S22" s="74" t="s">
        <v>70</v>
      </c>
      <c r="T22" s="74" t="s">
        <v>70</v>
      </c>
      <c r="U22" s="74" t="s">
        <v>70</v>
      </c>
      <c r="V22" s="27"/>
      <c r="W22" s="27"/>
      <c r="X22" s="74" t="s">
        <v>70</v>
      </c>
      <c r="Y22" s="74" t="s">
        <v>70</v>
      </c>
      <c r="Z22" s="74" t="s">
        <v>70</v>
      </c>
      <c r="AA22" s="74" t="s">
        <v>70</v>
      </c>
      <c r="AB22" s="74" t="s">
        <v>70</v>
      </c>
      <c r="AC22" s="27"/>
      <c r="AD22" s="27"/>
      <c r="AE22" s="74" t="s">
        <v>70</v>
      </c>
      <c r="AF22" s="74" t="s">
        <v>70</v>
      </c>
      <c r="AG22" s="3">
        <f t="shared" si="3"/>
        <v>0</v>
      </c>
      <c r="AJ22" s="8">
        <f t="shared" si="0"/>
        <v>0</v>
      </c>
    </row>
    <row r="23" spans="1:36" ht="32.1" customHeight="1">
      <c r="A23" s="4" t="s">
        <v>19</v>
      </c>
    </row>
    <row r="24" spans="1:36" ht="32.1" customHeight="1">
      <c r="A24" s="4" t="s">
        <v>20</v>
      </c>
      <c r="R24" s="4" t="s">
        <v>24</v>
      </c>
    </row>
    <row r="25" spans="1:36" ht="32.1" customHeight="1">
      <c r="A25" s="4" t="s">
        <v>21</v>
      </c>
      <c r="S25" s="4" t="s">
        <v>22</v>
      </c>
    </row>
    <row r="26" spans="1:36" ht="32.1" customHeight="1">
      <c r="AC26" s="4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honeticPr fontId="9" type="noConversion"/>
  <pageMargins left="0.7" right="0.7" top="0.75" bottom="0.75" header="0.3" footer="0.3"/>
  <pageSetup paperSize="9" scale="54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6C92-F25E-1A4A-85EB-87F224A16590}">
  <sheetPr>
    <pageSetUpPr fitToPage="1"/>
  </sheetPr>
  <dimension ref="A2:AJ26"/>
  <sheetViews>
    <sheetView topLeftCell="A2" workbookViewId="0">
      <selection activeCell="AD14" sqref="AD14"/>
    </sheetView>
  </sheetViews>
  <sheetFormatPr defaultColWidth="8.85546875" defaultRowHeight="21"/>
  <cols>
    <col min="1" max="1" width="22" style="4" customWidth="1"/>
    <col min="2" max="33" width="5.85546875" style="4" customWidth="1"/>
    <col min="34" max="35" width="3.7109375" style="4" customWidth="1"/>
    <col min="36" max="16384" width="8.85546875" style="4"/>
  </cols>
  <sheetData>
    <row r="2" spans="1:36" ht="18" customHeight="1">
      <c r="AC2" s="4" t="s">
        <v>0</v>
      </c>
    </row>
    <row r="3" spans="1:36" ht="32.1" customHeight="1">
      <c r="A3" s="134" t="s">
        <v>67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6" ht="32.1" customHeight="1">
      <c r="A4" s="135" t="s">
        <v>41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</row>
    <row r="5" spans="1:36" ht="32.1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</row>
    <row r="6" spans="1:36" ht="32.1" customHeight="1">
      <c r="A6" s="3"/>
      <c r="B6" s="6">
        <v>1</v>
      </c>
      <c r="C6" s="6">
        <v>2</v>
      </c>
      <c r="D6" s="6">
        <v>3</v>
      </c>
      <c r="E6" s="21">
        <v>4</v>
      </c>
      <c r="F6" s="21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21">
        <v>11</v>
      </c>
      <c r="M6" s="21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21">
        <v>18</v>
      </c>
      <c r="T6" s="21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21">
        <v>25</v>
      </c>
      <c r="AA6" s="21">
        <v>26</v>
      </c>
      <c r="AB6" s="6">
        <v>27</v>
      </c>
      <c r="AC6" s="6">
        <v>28</v>
      </c>
      <c r="AD6" s="6"/>
      <c r="AE6" s="6"/>
      <c r="AF6" s="6"/>
      <c r="AG6" s="67" t="s">
        <v>23</v>
      </c>
    </row>
    <row r="7" spans="1:36" ht="32.1" customHeight="1">
      <c r="A7" s="2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7"/>
    </row>
    <row r="8" spans="1:36" ht="32.1" customHeight="1">
      <c r="A8" s="3" t="s">
        <v>4</v>
      </c>
      <c r="B8" s="68">
        <v>5.3</v>
      </c>
      <c r="C8" s="69">
        <v>5.6</v>
      </c>
      <c r="D8" s="69">
        <v>4.8</v>
      </c>
      <c r="E8" s="24">
        <v>1.6</v>
      </c>
      <c r="F8" s="24"/>
      <c r="G8" s="70">
        <v>6.2</v>
      </c>
      <c r="H8" s="70">
        <v>8.5</v>
      </c>
      <c r="I8" s="70">
        <v>6</v>
      </c>
      <c r="J8" s="69">
        <v>5.9</v>
      </c>
      <c r="K8" s="69">
        <v>5.4</v>
      </c>
      <c r="L8" s="23">
        <v>1.1000000000000001</v>
      </c>
      <c r="M8" s="24">
        <v>0.5</v>
      </c>
      <c r="N8" s="70">
        <v>7.8</v>
      </c>
      <c r="O8" s="70">
        <v>7</v>
      </c>
      <c r="P8" s="70">
        <v>8</v>
      </c>
      <c r="Q8" s="69">
        <v>8.8000000000000007</v>
      </c>
      <c r="R8" s="69">
        <v>14.6</v>
      </c>
      <c r="S8" s="24">
        <v>4.5999999999999996</v>
      </c>
      <c r="T8" s="24">
        <v>0.5</v>
      </c>
      <c r="U8" s="70">
        <v>6.9</v>
      </c>
      <c r="V8" s="70">
        <v>7.5</v>
      </c>
      <c r="W8" s="70">
        <v>5.9</v>
      </c>
      <c r="X8" s="70">
        <v>4.2</v>
      </c>
      <c r="Y8" s="70">
        <v>3.2</v>
      </c>
      <c r="Z8" s="24">
        <v>0.8</v>
      </c>
      <c r="AA8" s="24"/>
      <c r="AB8" s="70">
        <v>5.7</v>
      </c>
      <c r="AC8" s="70">
        <v>6.6</v>
      </c>
      <c r="AD8" s="70"/>
      <c r="AE8" s="69"/>
      <c r="AF8" s="69"/>
      <c r="AG8" s="3">
        <v>143</v>
      </c>
      <c r="AJ8" s="8">
        <f>SUM(B8:AF8)</f>
        <v>142.99999999999997</v>
      </c>
    </row>
    <row r="9" spans="1:36" ht="32.1" customHeight="1">
      <c r="A9" s="2" t="s">
        <v>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7"/>
      <c r="AJ9" s="8"/>
    </row>
    <row r="10" spans="1:36" ht="32.1" customHeight="1">
      <c r="A10" s="71" t="s">
        <v>6</v>
      </c>
      <c r="B10" s="72">
        <v>34</v>
      </c>
      <c r="C10" s="73">
        <v>35.799999999999997</v>
      </c>
      <c r="D10" s="73">
        <v>30.4</v>
      </c>
      <c r="E10" s="27">
        <v>14</v>
      </c>
      <c r="F10" s="27">
        <v>5</v>
      </c>
      <c r="G10" s="74">
        <v>26.1</v>
      </c>
      <c r="H10" s="74">
        <v>36.799999999999997</v>
      </c>
      <c r="I10" s="74">
        <v>39.5</v>
      </c>
      <c r="J10" s="73">
        <v>34.9</v>
      </c>
      <c r="K10" s="73">
        <v>35.1</v>
      </c>
      <c r="L10" s="26">
        <v>11.1</v>
      </c>
      <c r="M10" s="27">
        <v>4</v>
      </c>
      <c r="N10" s="74">
        <v>32</v>
      </c>
      <c r="O10" s="74">
        <v>30.3</v>
      </c>
      <c r="P10" s="74">
        <v>39</v>
      </c>
      <c r="Q10" s="73">
        <v>29.6</v>
      </c>
      <c r="R10" s="73">
        <v>32.1</v>
      </c>
      <c r="S10" s="27">
        <v>14.7</v>
      </c>
      <c r="T10" s="27">
        <v>14.1</v>
      </c>
      <c r="U10" s="74">
        <v>36.799999999999997</v>
      </c>
      <c r="V10" s="74">
        <v>27.1</v>
      </c>
      <c r="W10" s="74">
        <v>32.700000000000003</v>
      </c>
      <c r="X10" s="73">
        <v>33.200000000000003</v>
      </c>
      <c r="Y10" s="73">
        <v>32.200000000000003</v>
      </c>
      <c r="Z10" s="27">
        <v>17</v>
      </c>
      <c r="AA10" s="27"/>
      <c r="AB10" s="74">
        <v>22.5</v>
      </c>
      <c r="AC10" s="74">
        <v>28.3</v>
      </c>
      <c r="AD10" s="74"/>
      <c r="AE10" s="73"/>
      <c r="AF10" s="73"/>
      <c r="AG10" s="3">
        <v>728.3</v>
      </c>
      <c r="AJ10" s="8">
        <f t="shared" ref="AJ10:AJ22" si="0">SUM(B10:AF10)</f>
        <v>728.30000000000018</v>
      </c>
    </row>
    <row r="11" spans="1:36" ht="32.1" customHeight="1">
      <c r="A11" s="75" t="s">
        <v>7</v>
      </c>
      <c r="B11" s="76">
        <v>0.1</v>
      </c>
      <c r="C11" s="77">
        <v>0.1</v>
      </c>
      <c r="D11" s="77">
        <v>0.2</v>
      </c>
      <c r="E11" s="30">
        <v>0.1</v>
      </c>
      <c r="F11" s="30"/>
      <c r="G11" s="78">
        <v>0.2</v>
      </c>
      <c r="H11" s="78">
        <v>0.1</v>
      </c>
      <c r="I11" s="78"/>
      <c r="J11" s="77">
        <v>0.1</v>
      </c>
      <c r="K11" s="77">
        <v>0.1</v>
      </c>
      <c r="L11" s="29">
        <v>0.1</v>
      </c>
      <c r="M11" s="30"/>
      <c r="N11" s="78">
        <v>0.1</v>
      </c>
      <c r="O11" s="78">
        <v>0.1</v>
      </c>
      <c r="P11" s="78">
        <v>0.1</v>
      </c>
      <c r="Q11" s="77">
        <v>0.1</v>
      </c>
      <c r="R11" s="77">
        <v>0.1</v>
      </c>
      <c r="S11" s="30"/>
      <c r="T11" s="30">
        <v>0.1</v>
      </c>
      <c r="U11" s="78">
        <v>0.1</v>
      </c>
      <c r="V11" s="78">
        <v>0.1</v>
      </c>
      <c r="W11" s="78">
        <v>0.1</v>
      </c>
      <c r="X11" s="77">
        <v>0.2</v>
      </c>
      <c r="Y11" s="77">
        <v>0.1</v>
      </c>
      <c r="Z11" s="30">
        <v>0.2</v>
      </c>
      <c r="AA11" s="30"/>
      <c r="AB11" s="78">
        <v>0.1</v>
      </c>
      <c r="AC11" s="78">
        <v>0.2</v>
      </c>
      <c r="AD11" s="78"/>
      <c r="AE11" s="77"/>
      <c r="AF11" s="77"/>
      <c r="AG11" s="3">
        <v>2.8</v>
      </c>
      <c r="AJ11" s="8">
        <f t="shared" si="0"/>
        <v>2.8000000000000012</v>
      </c>
    </row>
    <row r="12" spans="1:36" ht="32.1" customHeight="1">
      <c r="A12" s="79" t="s">
        <v>8</v>
      </c>
      <c r="B12" s="81" t="s">
        <v>70</v>
      </c>
      <c r="C12" s="81" t="s">
        <v>70</v>
      </c>
      <c r="D12" s="81" t="s">
        <v>70</v>
      </c>
      <c r="E12" s="32"/>
      <c r="F12" s="32"/>
      <c r="G12" s="81" t="s">
        <v>70</v>
      </c>
      <c r="H12" s="81" t="s">
        <v>70</v>
      </c>
      <c r="I12" s="81" t="s">
        <v>70</v>
      </c>
      <c r="J12" s="81" t="s">
        <v>70</v>
      </c>
      <c r="K12" s="81" t="s">
        <v>70</v>
      </c>
      <c r="L12" s="32"/>
      <c r="M12" s="32"/>
      <c r="N12" s="81" t="s">
        <v>70</v>
      </c>
      <c r="O12" s="81" t="s">
        <v>70</v>
      </c>
      <c r="P12" s="81" t="s">
        <v>70</v>
      </c>
      <c r="Q12" s="81" t="s">
        <v>70</v>
      </c>
      <c r="R12" s="81" t="s">
        <v>70</v>
      </c>
      <c r="S12" s="32"/>
      <c r="T12" s="32"/>
      <c r="U12" s="81" t="s">
        <v>70</v>
      </c>
      <c r="V12" s="81" t="s">
        <v>70</v>
      </c>
      <c r="W12" s="81" t="s">
        <v>70</v>
      </c>
      <c r="X12" s="81" t="s">
        <v>70</v>
      </c>
      <c r="Y12" s="81" t="s">
        <v>70</v>
      </c>
      <c r="Z12" s="32"/>
      <c r="AA12" s="32"/>
      <c r="AB12" s="81" t="s">
        <v>70</v>
      </c>
      <c r="AC12" s="81" t="s">
        <v>70</v>
      </c>
      <c r="AD12" s="81"/>
      <c r="AE12" s="70"/>
      <c r="AF12" s="70"/>
      <c r="AG12" s="3">
        <v>0.5</v>
      </c>
      <c r="AJ12" s="8">
        <f t="shared" si="0"/>
        <v>0</v>
      </c>
    </row>
    <row r="13" spans="1:36" ht="32.1" customHeight="1">
      <c r="A13" s="2" t="s">
        <v>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7"/>
      <c r="AJ13" s="8"/>
    </row>
    <row r="14" spans="1:36" ht="32.1" customHeight="1">
      <c r="A14" s="71" t="s">
        <v>10</v>
      </c>
      <c r="B14" s="72">
        <v>20.5</v>
      </c>
      <c r="C14" s="73">
        <v>16</v>
      </c>
      <c r="D14" s="74" t="s">
        <v>70</v>
      </c>
      <c r="E14" s="27">
        <v>0.1</v>
      </c>
      <c r="F14" s="27"/>
      <c r="G14" s="74" t="s">
        <v>70</v>
      </c>
      <c r="H14" s="74">
        <v>0.1</v>
      </c>
      <c r="I14" s="74" t="s">
        <v>70</v>
      </c>
      <c r="J14" s="73" t="s">
        <v>70</v>
      </c>
      <c r="K14" s="74" t="s">
        <v>70</v>
      </c>
      <c r="L14" s="27"/>
      <c r="M14" s="27"/>
      <c r="N14" s="74" t="s">
        <v>70</v>
      </c>
      <c r="O14" s="74" t="s">
        <v>70</v>
      </c>
      <c r="P14" s="74">
        <v>5</v>
      </c>
      <c r="Q14" s="74" t="s">
        <v>70</v>
      </c>
      <c r="R14" s="74" t="s">
        <v>70</v>
      </c>
      <c r="S14" s="27"/>
      <c r="T14" s="27"/>
      <c r="U14" s="74">
        <v>0.1</v>
      </c>
      <c r="V14" s="74" t="s">
        <v>70</v>
      </c>
      <c r="W14" s="74">
        <v>0.2</v>
      </c>
      <c r="X14" s="74">
        <v>0.1</v>
      </c>
      <c r="Y14" s="74" t="s">
        <v>70</v>
      </c>
      <c r="Z14" s="27"/>
      <c r="AA14" s="27"/>
      <c r="AB14" s="74">
        <v>0.1</v>
      </c>
      <c r="AC14" s="74" t="s">
        <v>70</v>
      </c>
      <c r="AD14" s="74"/>
      <c r="AE14" s="73"/>
      <c r="AF14" s="74"/>
      <c r="AG14" s="3">
        <v>42.2</v>
      </c>
      <c r="AJ14" s="8">
        <f t="shared" si="0"/>
        <v>42.20000000000001</v>
      </c>
    </row>
    <row r="15" spans="1:36" ht="32.1" customHeight="1">
      <c r="A15" s="75" t="s">
        <v>11</v>
      </c>
      <c r="B15" s="76" t="s">
        <v>70</v>
      </c>
      <c r="C15" s="74">
        <v>5</v>
      </c>
      <c r="D15" s="74" t="s">
        <v>70</v>
      </c>
      <c r="E15" s="27"/>
      <c r="F15" s="30"/>
      <c r="G15" s="78" t="s">
        <v>70</v>
      </c>
      <c r="H15" s="74" t="s">
        <v>70</v>
      </c>
      <c r="I15" s="74">
        <v>0.2</v>
      </c>
      <c r="J15" s="74" t="s">
        <v>70</v>
      </c>
      <c r="K15" s="74">
        <v>10.8</v>
      </c>
      <c r="L15" s="27"/>
      <c r="M15" s="30"/>
      <c r="N15" s="74" t="s">
        <v>70</v>
      </c>
      <c r="O15" s="74" t="s">
        <v>70</v>
      </c>
      <c r="P15" s="74">
        <v>9</v>
      </c>
      <c r="Q15" s="74" t="s">
        <v>70</v>
      </c>
      <c r="R15" s="74" t="s">
        <v>70</v>
      </c>
      <c r="S15" s="27"/>
      <c r="T15" s="30"/>
      <c r="U15" s="78">
        <v>0.7</v>
      </c>
      <c r="V15" s="74">
        <v>0.5</v>
      </c>
      <c r="W15" s="74" t="s">
        <v>70</v>
      </c>
      <c r="X15" s="74" t="s">
        <v>70</v>
      </c>
      <c r="Y15" s="74" t="s">
        <v>70</v>
      </c>
      <c r="Z15" s="27">
        <v>0.3</v>
      </c>
      <c r="AA15" s="30"/>
      <c r="AB15" s="78" t="s">
        <v>70</v>
      </c>
      <c r="AC15" s="74">
        <v>0.2</v>
      </c>
      <c r="AD15" s="74"/>
      <c r="AE15" s="77"/>
      <c r="AF15" s="74"/>
      <c r="AG15" s="3">
        <v>26.7</v>
      </c>
      <c r="AJ15" s="8">
        <f t="shared" si="0"/>
        <v>26.7</v>
      </c>
    </row>
    <row r="16" spans="1:36" ht="32.1" customHeight="1">
      <c r="A16" s="75" t="s">
        <v>12</v>
      </c>
      <c r="B16" s="76" t="s">
        <v>70</v>
      </c>
      <c r="C16" s="74" t="s">
        <v>70</v>
      </c>
      <c r="D16" s="74" t="s">
        <v>70</v>
      </c>
      <c r="E16" s="27"/>
      <c r="F16" s="30"/>
      <c r="G16" s="78">
        <v>6.7</v>
      </c>
      <c r="H16" s="74" t="s">
        <v>70</v>
      </c>
      <c r="I16" s="74" t="s">
        <v>70</v>
      </c>
      <c r="J16" s="74" t="s">
        <v>70</v>
      </c>
      <c r="K16" s="74" t="s">
        <v>70</v>
      </c>
      <c r="L16" s="27"/>
      <c r="M16" s="30"/>
      <c r="N16" s="74" t="s">
        <v>70</v>
      </c>
      <c r="O16" s="74" t="s">
        <v>70</v>
      </c>
      <c r="P16" s="74">
        <v>1.5</v>
      </c>
      <c r="Q16" s="74" t="s">
        <v>70</v>
      </c>
      <c r="R16" s="74" t="s">
        <v>70</v>
      </c>
      <c r="S16" s="27"/>
      <c r="T16" s="30"/>
      <c r="U16" s="78" t="s">
        <v>70</v>
      </c>
      <c r="V16" s="74" t="s">
        <v>70</v>
      </c>
      <c r="W16" s="74" t="s">
        <v>70</v>
      </c>
      <c r="X16" s="74" t="s">
        <v>70</v>
      </c>
      <c r="Y16" s="74" t="s">
        <v>70</v>
      </c>
      <c r="Z16" s="27"/>
      <c r="AA16" s="30"/>
      <c r="AB16" s="78" t="s">
        <v>70</v>
      </c>
      <c r="AC16" s="74" t="s">
        <v>70</v>
      </c>
      <c r="AD16" s="74"/>
      <c r="AE16" s="77"/>
      <c r="AF16" s="74"/>
      <c r="AG16" s="3">
        <v>8.1999999999999993</v>
      </c>
      <c r="AJ16" s="8">
        <f t="shared" si="0"/>
        <v>8.1999999999999993</v>
      </c>
    </row>
    <row r="17" spans="1:36" ht="32.1" customHeight="1">
      <c r="A17" s="79" t="s">
        <v>13</v>
      </c>
      <c r="B17" s="80">
        <v>0.1</v>
      </c>
      <c r="C17" s="70">
        <v>13</v>
      </c>
      <c r="D17" s="70">
        <v>11</v>
      </c>
      <c r="E17" s="24">
        <v>0.1</v>
      </c>
      <c r="F17" s="32"/>
      <c r="G17" s="81" t="s">
        <v>70</v>
      </c>
      <c r="H17" s="70" t="s">
        <v>70</v>
      </c>
      <c r="I17" s="70" t="s">
        <v>70</v>
      </c>
      <c r="J17" s="70" t="s">
        <v>70</v>
      </c>
      <c r="K17" s="70" t="s">
        <v>70</v>
      </c>
      <c r="L17" s="24"/>
      <c r="M17" s="32">
        <v>0.1</v>
      </c>
      <c r="N17" s="74" t="s">
        <v>70</v>
      </c>
      <c r="O17" s="74" t="s">
        <v>70</v>
      </c>
      <c r="P17" s="70">
        <v>7</v>
      </c>
      <c r="Q17" s="74" t="s">
        <v>70</v>
      </c>
      <c r="R17" s="74" t="s">
        <v>70</v>
      </c>
      <c r="S17" s="24"/>
      <c r="T17" s="32"/>
      <c r="U17" s="81" t="s">
        <v>70</v>
      </c>
      <c r="V17" s="70">
        <v>0.1</v>
      </c>
      <c r="W17" s="70">
        <v>0.2</v>
      </c>
      <c r="X17" s="70" t="s">
        <v>70</v>
      </c>
      <c r="Y17" s="70" t="s">
        <v>70</v>
      </c>
      <c r="Z17" s="24"/>
      <c r="AA17" s="32"/>
      <c r="AB17" s="81">
        <v>0.1</v>
      </c>
      <c r="AC17" s="70">
        <v>0.3</v>
      </c>
      <c r="AD17" s="70"/>
      <c r="AE17" s="82"/>
      <c r="AF17" s="70"/>
      <c r="AG17" s="3">
        <v>32</v>
      </c>
      <c r="AJ17" s="8">
        <f t="shared" si="0"/>
        <v>32.000000000000007</v>
      </c>
    </row>
    <row r="18" spans="1:36" ht="32.1" customHeight="1">
      <c r="A18" s="2" t="s">
        <v>14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7"/>
    </row>
    <row r="19" spans="1:36" ht="32.1" customHeight="1">
      <c r="A19" s="71" t="s">
        <v>15</v>
      </c>
      <c r="B19" s="72" t="s">
        <v>70</v>
      </c>
      <c r="C19" s="72" t="s">
        <v>70</v>
      </c>
      <c r="D19" s="72" t="s">
        <v>70</v>
      </c>
      <c r="E19" s="27"/>
      <c r="F19" s="25"/>
      <c r="G19" s="72" t="s">
        <v>70</v>
      </c>
      <c r="H19" s="72" t="s">
        <v>70</v>
      </c>
      <c r="I19" s="72" t="s">
        <v>70</v>
      </c>
      <c r="J19" s="72" t="s">
        <v>70</v>
      </c>
      <c r="K19" s="72" t="s">
        <v>70</v>
      </c>
      <c r="L19" s="27"/>
      <c r="M19" s="25"/>
      <c r="N19" s="72" t="s">
        <v>70</v>
      </c>
      <c r="O19" s="72" t="s">
        <v>70</v>
      </c>
      <c r="P19" s="72" t="s">
        <v>70</v>
      </c>
      <c r="Q19" s="72" t="s">
        <v>70</v>
      </c>
      <c r="R19" s="72" t="s">
        <v>70</v>
      </c>
      <c r="S19" s="27"/>
      <c r="T19" s="25"/>
      <c r="U19" s="72" t="s">
        <v>70</v>
      </c>
      <c r="V19" s="72" t="s">
        <v>70</v>
      </c>
      <c r="W19" s="72" t="s">
        <v>70</v>
      </c>
      <c r="X19" s="72" t="s">
        <v>70</v>
      </c>
      <c r="Y19" s="72" t="s">
        <v>70</v>
      </c>
      <c r="Z19" s="25"/>
      <c r="AA19" s="25"/>
      <c r="AB19" s="72" t="s">
        <v>70</v>
      </c>
      <c r="AC19" s="72" t="s">
        <v>70</v>
      </c>
      <c r="AD19" s="74"/>
      <c r="AE19" s="74"/>
      <c r="AF19" s="74"/>
      <c r="AG19" s="3">
        <v>0</v>
      </c>
      <c r="AJ19" s="8">
        <f t="shared" si="0"/>
        <v>0</v>
      </c>
    </row>
    <row r="20" spans="1:36" ht="32.1" customHeight="1">
      <c r="A20" s="75" t="s">
        <v>16</v>
      </c>
      <c r="B20" s="72" t="s">
        <v>70</v>
      </c>
      <c r="C20" s="72" t="s">
        <v>70</v>
      </c>
      <c r="D20" s="72" t="s">
        <v>70</v>
      </c>
      <c r="E20" s="27"/>
      <c r="F20" s="28"/>
      <c r="G20" s="72" t="s">
        <v>70</v>
      </c>
      <c r="H20" s="72" t="s">
        <v>70</v>
      </c>
      <c r="I20" s="72" t="s">
        <v>70</v>
      </c>
      <c r="J20" s="72" t="s">
        <v>70</v>
      </c>
      <c r="K20" s="72" t="s">
        <v>70</v>
      </c>
      <c r="L20" s="27"/>
      <c r="M20" s="28"/>
      <c r="N20" s="72" t="s">
        <v>70</v>
      </c>
      <c r="O20" s="72" t="s">
        <v>70</v>
      </c>
      <c r="P20" s="72" t="s">
        <v>70</v>
      </c>
      <c r="Q20" s="72" t="s">
        <v>70</v>
      </c>
      <c r="R20" s="72" t="s">
        <v>70</v>
      </c>
      <c r="S20" s="27"/>
      <c r="T20" s="28"/>
      <c r="U20" s="72" t="s">
        <v>70</v>
      </c>
      <c r="V20" s="72" t="s">
        <v>70</v>
      </c>
      <c r="W20" s="72" t="s">
        <v>70</v>
      </c>
      <c r="X20" s="72" t="s">
        <v>70</v>
      </c>
      <c r="Y20" s="72" t="s">
        <v>70</v>
      </c>
      <c r="Z20" s="25"/>
      <c r="AA20" s="25"/>
      <c r="AB20" s="72" t="s">
        <v>70</v>
      </c>
      <c r="AC20" s="72" t="s">
        <v>70</v>
      </c>
      <c r="AD20" s="74"/>
      <c r="AE20" s="74"/>
      <c r="AF20" s="74"/>
      <c r="AG20" s="3">
        <v>0</v>
      </c>
      <c r="AJ20" s="8">
        <f t="shared" si="0"/>
        <v>0</v>
      </c>
    </row>
    <row r="21" spans="1:36" ht="32.1" customHeight="1">
      <c r="A21" s="75" t="s">
        <v>17</v>
      </c>
      <c r="B21" s="72" t="s">
        <v>70</v>
      </c>
      <c r="C21" s="72" t="s">
        <v>70</v>
      </c>
      <c r="D21" s="72" t="s">
        <v>70</v>
      </c>
      <c r="E21" s="27"/>
      <c r="F21" s="28"/>
      <c r="G21" s="72" t="s">
        <v>70</v>
      </c>
      <c r="H21" s="72" t="s">
        <v>70</v>
      </c>
      <c r="I21" s="72" t="s">
        <v>70</v>
      </c>
      <c r="J21" s="72" t="s">
        <v>70</v>
      </c>
      <c r="K21" s="72" t="s">
        <v>70</v>
      </c>
      <c r="L21" s="27"/>
      <c r="M21" s="28"/>
      <c r="N21" s="72" t="s">
        <v>70</v>
      </c>
      <c r="O21" s="72" t="s">
        <v>70</v>
      </c>
      <c r="P21" s="72" t="s">
        <v>70</v>
      </c>
      <c r="Q21" s="72" t="s">
        <v>70</v>
      </c>
      <c r="R21" s="72" t="s">
        <v>70</v>
      </c>
      <c r="S21" s="27"/>
      <c r="T21" s="28"/>
      <c r="U21" s="72" t="s">
        <v>70</v>
      </c>
      <c r="V21" s="72" t="s">
        <v>70</v>
      </c>
      <c r="W21" s="72" t="s">
        <v>70</v>
      </c>
      <c r="X21" s="72" t="s">
        <v>70</v>
      </c>
      <c r="Y21" s="72" t="s">
        <v>70</v>
      </c>
      <c r="Z21" s="25"/>
      <c r="AA21" s="25"/>
      <c r="AB21" s="72" t="s">
        <v>70</v>
      </c>
      <c r="AC21" s="72" t="s">
        <v>70</v>
      </c>
      <c r="AD21" s="74"/>
      <c r="AE21" s="74"/>
      <c r="AF21" s="74"/>
      <c r="AG21" s="3">
        <v>0</v>
      </c>
      <c r="AJ21" s="8">
        <f t="shared" si="0"/>
        <v>0</v>
      </c>
    </row>
    <row r="22" spans="1:36" ht="32.1" customHeight="1">
      <c r="A22" s="83" t="s">
        <v>18</v>
      </c>
      <c r="B22" s="72" t="s">
        <v>70</v>
      </c>
      <c r="C22" s="72" t="s">
        <v>70</v>
      </c>
      <c r="D22" s="72" t="s">
        <v>70</v>
      </c>
      <c r="E22" s="34"/>
      <c r="F22" s="33"/>
      <c r="G22" s="72" t="s">
        <v>70</v>
      </c>
      <c r="H22" s="72" t="s">
        <v>70</v>
      </c>
      <c r="I22" s="72" t="s">
        <v>70</v>
      </c>
      <c r="J22" s="72" t="s">
        <v>70</v>
      </c>
      <c r="K22" s="72" t="s">
        <v>70</v>
      </c>
      <c r="L22" s="34"/>
      <c r="M22" s="33"/>
      <c r="N22" s="72" t="s">
        <v>70</v>
      </c>
      <c r="O22" s="72" t="s">
        <v>70</v>
      </c>
      <c r="P22" s="72" t="s">
        <v>70</v>
      </c>
      <c r="Q22" s="72" t="s">
        <v>70</v>
      </c>
      <c r="R22" s="72" t="s">
        <v>70</v>
      </c>
      <c r="S22" s="34"/>
      <c r="T22" s="33"/>
      <c r="U22" s="72" t="s">
        <v>70</v>
      </c>
      <c r="V22" s="72" t="s">
        <v>70</v>
      </c>
      <c r="W22" s="72" t="s">
        <v>70</v>
      </c>
      <c r="X22" s="72" t="s">
        <v>70</v>
      </c>
      <c r="Y22" s="72" t="s">
        <v>70</v>
      </c>
      <c r="Z22" s="25"/>
      <c r="AA22" s="25"/>
      <c r="AB22" s="72" t="s">
        <v>70</v>
      </c>
      <c r="AC22" s="72" t="s">
        <v>70</v>
      </c>
      <c r="AD22" s="85"/>
      <c r="AE22" s="85"/>
      <c r="AF22" s="85"/>
      <c r="AG22" s="86">
        <v>0</v>
      </c>
      <c r="AJ22" s="8">
        <f t="shared" si="0"/>
        <v>0</v>
      </c>
    </row>
    <row r="23" spans="1:36" ht="32.1" customHeight="1">
      <c r="A23" s="4" t="s">
        <v>19</v>
      </c>
    </row>
    <row r="24" spans="1:36" ht="32.1" customHeight="1">
      <c r="A24" s="4" t="s">
        <v>20</v>
      </c>
      <c r="R24" s="4" t="s">
        <v>24</v>
      </c>
    </row>
    <row r="25" spans="1:36" ht="32.1" customHeight="1">
      <c r="A25" s="4" t="s">
        <v>21</v>
      </c>
      <c r="S25" s="4" t="s">
        <v>22</v>
      </c>
    </row>
    <row r="26" spans="1:36" ht="32.1" customHeight="1">
      <c r="AC26" s="4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ageMargins left="0.7" right="0.7" top="0.75" bottom="0.75" header="0.3" footer="0.3"/>
  <pageSetup paperSize="9" scale="55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2FAA-3A49-B84A-9693-01CC7982F040}">
  <sheetPr>
    <pageSetUpPr fitToPage="1"/>
  </sheetPr>
  <dimension ref="A1:AJ26"/>
  <sheetViews>
    <sheetView zoomScaleNormal="100" workbookViewId="0">
      <selection activeCell="AK6" sqref="AK6"/>
    </sheetView>
  </sheetViews>
  <sheetFormatPr defaultColWidth="8.85546875" defaultRowHeight="21"/>
  <cols>
    <col min="1" max="1" width="22" style="4" customWidth="1"/>
    <col min="2" max="8" width="5.85546875" style="4" customWidth="1"/>
    <col min="9" max="9" width="6.7109375" style="4" customWidth="1"/>
    <col min="10" max="32" width="5.85546875" style="4" customWidth="1"/>
    <col min="33" max="33" width="7" style="4" customWidth="1"/>
    <col min="34" max="35" width="3.7109375" style="4" customWidth="1"/>
    <col min="36" max="16384" width="8.85546875" style="4"/>
  </cols>
  <sheetData>
    <row r="1" spans="1:36" ht="18" customHeight="1"/>
    <row r="2" spans="1:36" ht="18" customHeight="1">
      <c r="AC2" s="4" t="s">
        <v>0</v>
      </c>
    </row>
    <row r="3" spans="1:36" ht="32.1" customHeight="1">
      <c r="A3" s="134" t="s">
        <v>68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6" ht="32.1" customHeight="1">
      <c r="A4" s="135" t="s">
        <v>41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</row>
    <row r="5" spans="1:36" ht="32.1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</row>
    <row r="6" spans="1:36" ht="32.1" customHeight="1">
      <c r="A6" s="3"/>
      <c r="B6" s="6">
        <v>1</v>
      </c>
      <c r="C6" s="6">
        <v>2</v>
      </c>
      <c r="D6" s="6">
        <v>3</v>
      </c>
      <c r="E6" s="21">
        <v>4</v>
      </c>
      <c r="F6" s="21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21">
        <v>11</v>
      </c>
      <c r="M6" s="21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21">
        <v>18</v>
      </c>
      <c r="T6" s="21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21">
        <v>25</v>
      </c>
      <c r="AA6" s="21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7" t="s">
        <v>23</v>
      </c>
    </row>
    <row r="7" spans="1:36" ht="32.1" customHeight="1">
      <c r="A7" s="2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7"/>
    </row>
    <row r="8" spans="1:36" ht="32.1" customHeight="1">
      <c r="A8" s="3" t="s">
        <v>4</v>
      </c>
      <c r="B8" s="68">
        <v>9.1</v>
      </c>
      <c r="C8" s="69">
        <v>8.4</v>
      </c>
      <c r="D8" s="69">
        <v>13.8</v>
      </c>
      <c r="E8" s="24">
        <v>0.5</v>
      </c>
      <c r="F8" s="24"/>
      <c r="G8" s="70">
        <v>0.2</v>
      </c>
      <c r="H8" s="70">
        <v>9.8000000000000007</v>
      </c>
      <c r="I8" s="70">
        <v>11</v>
      </c>
      <c r="J8" s="69">
        <v>10.6</v>
      </c>
      <c r="K8" s="69">
        <v>13.8</v>
      </c>
      <c r="L8" s="23">
        <v>0.5</v>
      </c>
      <c r="M8" s="24"/>
      <c r="N8" s="70">
        <v>8.6</v>
      </c>
      <c r="O8" s="70">
        <v>8.8000000000000007</v>
      </c>
      <c r="P8" s="70">
        <v>11.6</v>
      </c>
      <c r="Q8" s="69">
        <v>10.9</v>
      </c>
      <c r="R8" s="69">
        <v>13.4</v>
      </c>
      <c r="S8" s="24">
        <v>1.5</v>
      </c>
      <c r="T8" s="24"/>
      <c r="U8" s="70">
        <v>12.8</v>
      </c>
      <c r="V8" s="70">
        <v>10.4</v>
      </c>
      <c r="W8" s="70">
        <v>9.5</v>
      </c>
      <c r="X8" s="70">
        <v>7.9</v>
      </c>
      <c r="Y8" s="70">
        <v>11.2</v>
      </c>
      <c r="Z8" s="24">
        <v>0.5</v>
      </c>
      <c r="AA8" s="24"/>
      <c r="AB8" s="70">
        <v>11.1</v>
      </c>
      <c r="AC8" s="70">
        <v>11.2</v>
      </c>
      <c r="AD8" s="70">
        <v>10.4</v>
      </c>
      <c r="AE8" s="69">
        <v>9.6999999999999993</v>
      </c>
      <c r="AF8" s="69">
        <v>12.1</v>
      </c>
      <c r="AG8" s="3">
        <f>SUM(B8:AF8)</f>
        <v>239.29999999999998</v>
      </c>
      <c r="AJ8" s="8">
        <f>SUM(B8:AF8)</f>
        <v>239.29999999999998</v>
      </c>
    </row>
    <row r="9" spans="1:36" ht="32.1" customHeight="1">
      <c r="A9" s="2" t="s">
        <v>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7"/>
      <c r="AJ9" s="8"/>
    </row>
    <row r="10" spans="1:36" ht="32.1" customHeight="1">
      <c r="A10" s="71" t="s">
        <v>6</v>
      </c>
      <c r="B10" s="72">
        <v>34.5</v>
      </c>
      <c r="C10" s="73">
        <v>31.5</v>
      </c>
      <c r="D10" s="73">
        <v>24.7</v>
      </c>
      <c r="E10" s="27">
        <v>4</v>
      </c>
      <c r="F10" s="27"/>
      <c r="G10" s="74">
        <v>2</v>
      </c>
      <c r="H10" s="74">
        <v>37.299999999999997</v>
      </c>
      <c r="I10" s="74">
        <v>34.6</v>
      </c>
      <c r="J10" s="73">
        <v>37.9</v>
      </c>
      <c r="K10" s="73">
        <v>32.200000000000003</v>
      </c>
      <c r="L10" s="26">
        <v>5.7</v>
      </c>
      <c r="M10" s="27"/>
      <c r="N10" s="74">
        <v>31.7</v>
      </c>
      <c r="O10" s="74">
        <v>33.6</v>
      </c>
      <c r="P10" s="74">
        <v>35.799999999999997</v>
      </c>
      <c r="Q10" s="73">
        <v>33.5</v>
      </c>
      <c r="R10" s="73">
        <v>33.700000000000003</v>
      </c>
      <c r="S10" s="27">
        <v>5</v>
      </c>
      <c r="T10" s="27"/>
      <c r="U10" s="74">
        <v>37.799999999999997</v>
      </c>
      <c r="V10" s="74">
        <v>36.299999999999997</v>
      </c>
      <c r="W10" s="74">
        <v>36</v>
      </c>
      <c r="X10" s="73">
        <v>36.4</v>
      </c>
      <c r="Y10" s="73">
        <v>37.4</v>
      </c>
      <c r="Z10" s="27">
        <v>4</v>
      </c>
      <c r="AA10" s="27"/>
      <c r="AB10" s="74">
        <v>36.9</v>
      </c>
      <c r="AC10" s="74">
        <v>34.6</v>
      </c>
      <c r="AD10" s="74">
        <v>35.299999999999997</v>
      </c>
      <c r="AE10" s="73">
        <v>35</v>
      </c>
      <c r="AF10" s="73">
        <v>38.299999999999997</v>
      </c>
      <c r="AG10" s="3">
        <f>SUM(B10:AF10)</f>
        <v>785.69999999999982</v>
      </c>
      <c r="AJ10" s="8">
        <f t="shared" ref="AJ10:AJ22" si="0">SUM(B10:AF10)</f>
        <v>785.69999999999982</v>
      </c>
    </row>
    <row r="11" spans="1:36" ht="32.1" customHeight="1">
      <c r="A11" s="75" t="s">
        <v>7</v>
      </c>
      <c r="B11" s="76">
        <v>0.1</v>
      </c>
      <c r="C11" s="122" t="s">
        <v>70</v>
      </c>
      <c r="D11" s="77">
        <v>0.1</v>
      </c>
      <c r="E11" s="30"/>
      <c r="F11" s="30"/>
      <c r="G11" s="78">
        <v>0.3</v>
      </c>
      <c r="H11" s="78">
        <v>0.2</v>
      </c>
      <c r="I11" s="78">
        <v>0.3</v>
      </c>
      <c r="J11" s="77">
        <v>0.2</v>
      </c>
      <c r="K11" s="80" t="s">
        <v>70</v>
      </c>
      <c r="L11" s="29"/>
      <c r="M11" s="30"/>
      <c r="N11" s="78">
        <v>0.2</v>
      </c>
      <c r="O11" s="78"/>
      <c r="P11" s="78">
        <v>0.1</v>
      </c>
      <c r="Q11" s="77">
        <v>0.2</v>
      </c>
      <c r="R11" s="77">
        <v>0.1</v>
      </c>
      <c r="S11" s="30"/>
      <c r="T11" s="30"/>
      <c r="U11" s="78" t="s">
        <v>70</v>
      </c>
      <c r="V11" s="78" t="s">
        <v>70</v>
      </c>
      <c r="W11" s="78">
        <v>0.1</v>
      </c>
      <c r="X11" s="77" t="s">
        <v>70</v>
      </c>
      <c r="Y11" s="77">
        <v>0.2</v>
      </c>
      <c r="Z11" s="30"/>
      <c r="AA11" s="30"/>
      <c r="AB11" s="78">
        <v>0.1</v>
      </c>
      <c r="AC11" s="78" t="s">
        <v>70</v>
      </c>
      <c r="AD11" s="78" t="s">
        <v>70</v>
      </c>
      <c r="AE11" s="77">
        <v>0.3</v>
      </c>
      <c r="AF11" s="77" t="s">
        <v>70</v>
      </c>
      <c r="AG11" s="3">
        <f t="shared" ref="AG11:AG12" si="1">SUM(B11:AF11)</f>
        <v>2.5</v>
      </c>
      <c r="AJ11" s="8">
        <f t="shared" si="0"/>
        <v>2.5</v>
      </c>
    </row>
    <row r="12" spans="1:36" ht="32.1" customHeight="1">
      <c r="A12" s="79" t="s">
        <v>8</v>
      </c>
      <c r="B12" s="122" t="s">
        <v>70</v>
      </c>
      <c r="C12" s="122" t="s">
        <v>70</v>
      </c>
      <c r="D12" s="122" t="s">
        <v>70</v>
      </c>
      <c r="E12" s="24"/>
      <c r="F12" s="32"/>
      <c r="G12" s="80" t="s">
        <v>70</v>
      </c>
      <c r="H12" s="80" t="s">
        <v>70</v>
      </c>
      <c r="I12" s="80" t="s">
        <v>70</v>
      </c>
      <c r="J12" s="80" t="s">
        <v>70</v>
      </c>
      <c r="K12" s="80" t="s">
        <v>70</v>
      </c>
      <c r="L12" s="24"/>
      <c r="M12" s="32"/>
      <c r="N12" s="81" t="s">
        <v>70</v>
      </c>
      <c r="O12" s="70">
        <v>0.1</v>
      </c>
      <c r="P12" s="70">
        <v>0.1</v>
      </c>
      <c r="Q12" s="70"/>
      <c r="R12" s="70">
        <v>0.2</v>
      </c>
      <c r="S12" s="24"/>
      <c r="T12" s="32"/>
      <c r="U12" s="81" t="s">
        <v>70</v>
      </c>
      <c r="V12" s="70" t="s">
        <v>70</v>
      </c>
      <c r="W12" s="81" t="s">
        <v>70</v>
      </c>
      <c r="X12" s="70" t="s">
        <v>70</v>
      </c>
      <c r="Y12" s="70" t="s">
        <v>70</v>
      </c>
      <c r="Z12" s="24"/>
      <c r="AA12" s="32"/>
      <c r="AB12" s="81" t="s">
        <v>70</v>
      </c>
      <c r="AC12" s="70" t="s">
        <v>70</v>
      </c>
      <c r="AD12" s="81" t="s">
        <v>70</v>
      </c>
      <c r="AE12" s="70" t="s">
        <v>70</v>
      </c>
      <c r="AF12" s="70" t="s">
        <v>70</v>
      </c>
      <c r="AG12" s="3">
        <f t="shared" si="1"/>
        <v>0.4</v>
      </c>
      <c r="AJ12" s="8">
        <f t="shared" si="0"/>
        <v>0.4</v>
      </c>
    </row>
    <row r="13" spans="1:36" ht="32.1" customHeight="1">
      <c r="A13" s="2" t="s">
        <v>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7"/>
      <c r="AJ13" s="8"/>
    </row>
    <row r="14" spans="1:36" ht="32.1" customHeight="1">
      <c r="A14" s="71" t="s">
        <v>10</v>
      </c>
      <c r="B14" s="72">
        <v>14.1</v>
      </c>
      <c r="C14" s="73" t="s">
        <v>70</v>
      </c>
      <c r="D14" s="74">
        <v>0.1</v>
      </c>
      <c r="E14" s="27"/>
      <c r="F14" s="27"/>
      <c r="G14" s="74">
        <v>0.1</v>
      </c>
      <c r="H14" s="74">
        <v>13.5</v>
      </c>
      <c r="I14" s="74" t="s">
        <v>70</v>
      </c>
      <c r="J14" s="73">
        <v>0.2</v>
      </c>
      <c r="K14" s="74" t="s">
        <v>70</v>
      </c>
      <c r="L14" s="27">
        <v>0.1</v>
      </c>
      <c r="M14" s="27"/>
      <c r="N14" s="74">
        <v>0.1</v>
      </c>
      <c r="O14" s="74">
        <v>0.1</v>
      </c>
      <c r="P14" s="74">
        <v>0.1</v>
      </c>
      <c r="Q14" s="74">
        <v>0.4</v>
      </c>
      <c r="R14" s="74" t="s">
        <v>70</v>
      </c>
      <c r="S14" s="27"/>
      <c r="T14" s="27"/>
      <c r="U14" s="74" t="s">
        <v>70</v>
      </c>
      <c r="V14" s="74">
        <v>0.1</v>
      </c>
      <c r="W14" s="74">
        <v>0.2</v>
      </c>
      <c r="X14" s="74" t="s">
        <v>70</v>
      </c>
      <c r="Y14" s="74" t="s">
        <v>70</v>
      </c>
      <c r="Z14" s="27"/>
      <c r="AA14" s="27"/>
      <c r="AB14" s="74">
        <v>0.1</v>
      </c>
      <c r="AC14" s="74" t="s">
        <v>70</v>
      </c>
      <c r="AD14" s="74" t="s">
        <v>70</v>
      </c>
      <c r="AE14" s="73">
        <v>0.2</v>
      </c>
      <c r="AF14" s="74">
        <v>0.5</v>
      </c>
      <c r="AG14" s="3">
        <f>SUM(B14:AF14)</f>
        <v>29.900000000000002</v>
      </c>
      <c r="AJ14" s="8">
        <f t="shared" si="0"/>
        <v>29.900000000000002</v>
      </c>
    </row>
    <row r="15" spans="1:36" ht="32.1" customHeight="1">
      <c r="A15" s="75" t="s">
        <v>11</v>
      </c>
      <c r="B15" s="76">
        <v>3.5</v>
      </c>
      <c r="C15" s="74">
        <v>0.2</v>
      </c>
      <c r="D15" s="74">
        <v>2</v>
      </c>
      <c r="E15" s="27"/>
      <c r="F15" s="30"/>
      <c r="G15" s="78">
        <v>0.3</v>
      </c>
      <c r="H15" s="74">
        <v>4.5999999999999996</v>
      </c>
      <c r="I15" s="74" t="s">
        <v>70</v>
      </c>
      <c r="J15" s="74" t="s">
        <v>70</v>
      </c>
      <c r="K15" s="74">
        <v>3</v>
      </c>
      <c r="L15" s="27"/>
      <c r="M15" s="30"/>
      <c r="N15" s="78" t="s">
        <v>70</v>
      </c>
      <c r="O15" s="74">
        <v>0.1</v>
      </c>
      <c r="P15" s="74" t="s">
        <v>70</v>
      </c>
      <c r="Q15" s="74">
        <v>0.2</v>
      </c>
      <c r="R15" s="74">
        <v>2</v>
      </c>
      <c r="S15" s="27">
        <v>0.2</v>
      </c>
      <c r="T15" s="30"/>
      <c r="U15" s="78" t="s">
        <v>70</v>
      </c>
      <c r="V15" s="74">
        <v>0.2</v>
      </c>
      <c r="W15" s="74" t="s">
        <v>70</v>
      </c>
      <c r="X15" s="74" t="s">
        <v>70</v>
      </c>
      <c r="Y15" s="74">
        <v>0.1</v>
      </c>
      <c r="Z15" s="27"/>
      <c r="AA15" s="30"/>
      <c r="AB15" s="78">
        <v>0.1</v>
      </c>
      <c r="AC15" s="74">
        <v>0.3</v>
      </c>
      <c r="AD15" s="74" t="s">
        <v>70</v>
      </c>
      <c r="AE15" s="77" t="s">
        <v>70</v>
      </c>
      <c r="AF15" s="74">
        <v>2</v>
      </c>
      <c r="AG15" s="3">
        <f t="shared" ref="AG15:AG17" si="2">SUM(B15:AF15)</f>
        <v>18.8</v>
      </c>
      <c r="AJ15" s="8">
        <f t="shared" si="0"/>
        <v>18.8</v>
      </c>
    </row>
    <row r="16" spans="1:36" ht="32.1" customHeight="1">
      <c r="A16" s="75" t="s">
        <v>12</v>
      </c>
      <c r="B16" s="78" t="s">
        <v>70</v>
      </c>
      <c r="C16" s="74" t="s">
        <v>70</v>
      </c>
      <c r="D16" s="74" t="s">
        <v>70</v>
      </c>
      <c r="E16" s="27"/>
      <c r="F16" s="30"/>
      <c r="G16" s="78" t="s">
        <v>70</v>
      </c>
      <c r="H16" s="74" t="s">
        <v>69</v>
      </c>
      <c r="I16" s="74" t="s">
        <v>70</v>
      </c>
      <c r="J16" s="74" t="s">
        <v>70</v>
      </c>
      <c r="K16" s="74" t="s">
        <v>70</v>
      </c>
      <c r="L16" s="27"/>
      <c r="M16" s="30"/>
      <c r="N16" s="78" t="s">
        <v>70</v>
      </c>
      <c r="O16" s="74" t="s">
        <v>70</v>
      </c>
      <c r="P16" s="74" t="s">
        <v>70</v>
      </c>
      <c r="Q16" s="74" t="s">
        <v>70</v>
      </c>
      <c r="R16" s="74" t="s">
        <v>70</v>
      </c>
      <c r="S16" s="27"/>
      <c r="T16" s="30"/>
      <c r="U16" s="78" t="s">
        <v>70</v>
      </c>
      <c r="V16" s="74" t="s">
        <v>70</v>
      </c>
      <c r="W16" s="74" t="s">
        <v>70</v>
      </c>
      <c r="X16" s="74" t="s">
        <v>70</v>
      </c>
      <c r="Y16" s="74" t="s">
        <v>70</v>
      </c>
      <c r="Z16" s="27"/>
      <c r="AA16" s="30"/>
      <c r="AB16" s="78" t="s">
        <v>70</v>
      </c>
      <c r="AC16" s="74" t="s">
        <v>70</v>
      </c>
      <c r="AD16" s="74" t="s">
        <v>70</v>
      </c>
      <c r="AE16" s="77" t="s">
        <v>70</v>
      </c>
      <c r="AF16" s="74">
        <v>2</v>
      </c>
      <c r="AG16" s="3">
        <f t="shared" si="2"/>
        <v>2</v>
      </c>
      <c r="AJ16" s="8">
        <f t="shared" si="0"/>
        <v>2</v>
      </c>
    </row>
    <row r="17" spans="1:36" ht="32.1" customHeight="1">
      <c r="A17" s="79" t="s">
        <v>13</v>
      </c>
      <c r="B17" s="80">
        <v>15.5</v>
      </c>
      <c r="C17" s="70">
        <v>0.3</v>
      </c>
      <c r="D17" s="70" t="s">
        <v>70</v>
      </c>
      <c r="E17" s="24"/>
      <c r="F17" s="32"/>
      <c r="G17" s="81">
        <v>0.1</v>
      </c>
      <c r="H17" s="70"/>
      <c r="I17" s="70" t="s">
        <v>70</v>
      </c>
      <c r="J17" s="70">
        <v>0.1</v>
      </c>
      <c r="K17" s="70" t="s">
        <v>70</v>
      </c>
      <c r="L17" s="24">
        <v>0.2</v>
      </c>
      <c r="M17" s="32"/>
      <c r="N17" s="81">
        <v>0.1</v>
      </c>
      <c r="O17" s="70" t="s">
        <v>70</v>
      </c>
      <c r="P17" s="70" t="s">
        <v>70</v>
      </c>
      <c r="Q17" s="70">
        <v>0.1</v>
      </c>
      <c r="R17" s="70" t="s">
        <v>70</v>
      </c>
      <c r="S17" s="24"/>
      <c r="T17" s="32"/>
      <c r="U17" s="81" t="s">
        <v>70</v>
      </c>
      <c r="V17" s="70">
        <v>0.1</v>
      </c>
      <c r="W17" s="70">
        <v>0.1</v>
      </c>
      <c r="X17" s="70" t="s">
        <v>70</v>
      </c>
      <c r="Y17" s="70" t="s">
        <v>70</v>
      </c>
      <c r="Z17" s="24"/>
      <c r="AA17" s="32"/>
      <c r="AB17" s="81">
        <v>0.1</v>
      </c>
      <c r="AC17" s="70" t="s">
        <v>70</v>
      </c>
      <c r="AD17" s="70" t="s">
        <v>70</v>
      </c>
      <c r="AE17" s="82">
        <v>0.3</v>
      </c>
      <c r="AF17" s="70">
        <v>5</v>
      </c>
      <c r="AG17" s="3">
        <f t="shared" si="2"/>
        <v>22.000000000000007</v>
      </c>
      <c r="AJ17" s="8">
        <f t="shared" si="0"/>
        <v>22.000000000000007</v>
      </c>
    </row>
    <row r="18" spans="1:36" ht="32.1" customHeight="1">
      <c r="A18" s="2" t="s">
        <v>14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7"/>
    </row>
    <row r="19" spans="1:36" ht="32.1" customHeight="1">
      <c r="A19" s="71" t="s">
        <v>15</v>
      </c>
      <c r="B19" s="72" t="s">
        <v>70</v>
      </c>
      <c r="C19" s="72" t="s">
        <v>70</v>
      </c>
      <c r="D19" s="72" t="s">
        <v>70</v>
      </c>
      <c r="E19" s="27"/>
      <c r="F19" s="25"/>
      <c r="G19" s="72" t="s">
        <v>70</v>
      </c>
      <c r="H19" s="72" t="s">
        <v>70</v>
      </c>
      <c r="I19" s="72" t="s">
        <v>70</v>
      </c>
      <c r="J19" s="72" t="s">
        <v>70</v>
      </c>
      <c r="K19" s="72" t="s">
        <v>70</v>
      </c>
      <c r="L19" s="27"/>
      <c r="M19" s="25"/>
      <c r="N19" s="72" t="s">
        <v>70</v>
      </c>
      <c r="O19" s="72" t="s">
        <v>70</v>
      </c>
      <c r="P19" s="72" t="s">
        <v>70</v>
      </c>
      <c r="Q19" s="72" t="s">
        <v>70</v>
      </c>
      <c r="R19" s="72" t="s">
        <v>70</v>
      </c>
      <c r="S19" s="27"/>
      <c r="T19" s="25"/>
      <c r="U19" s="72" t="s">
        <v>70</v>
      </c>
      <c r="V19" s="72" t="s">
        <v>70</v>
      </c>
      <c r="W19" s="72" t="s">
        <v>70</v>
      </c>
      <c r="X19" s="72" t="s">
        <v>70</v>
      </c>
      <c r="Y19" s="72" t="s">
        <v>70</v>
      </c>
      <c r="Z19" s="27"/>
      <c r="AA19" s="25"/>
      <c r="AB19" s="72" t="s">
        <v>70</v>
      </c>
      <c r="AC19" s="72" t="s">
        <v>70</v>
      </c>
      <c r="AD19" s="72" t="s">
        <v>70</v>
      </c>
      <c r="AE19" s="72" t="s">
        <v>70</v>
      </c>
      <c r="AF19" s="72" t="s">
        <v>70</v>
      </c>
      <c r="AG19" s="3">
        <f>SUM(B19:AF19)</f>
        <v>0</v>
      </c>
      <c r="AJ19" s="8">
        <f t="shared" si="0"/>
        <v>0</v>
      </c>
    </row>
    <row r="20" spans="1:36" ht="32.1" customHeight="1">
      <c r="A20" s="75" t="s">
        <v>16</v>
      </c>
      <c r="B20" s="72" t="s">
        <v>70</v>
      </c>
      <c r="C20" s="72" t="s">
        <v>70</v>
      </c>
      <c r="D20" s="72" t="s">
        <v>70</v>
      </c>
      <c r="E20" s="27"/>
      <c r="F20" s="28"/>
      <c r="G20" s="72" t="s">
        <v>70</v>
      </c>
      <c r="H20" s="72" t="s">
        <v>70</v>
      </c>
      <c r="I20" s="72" t="s">
        <v>70</v>
      </c>
      <c r="J20" s="72" t="s">
        <v>70</v>
      </c>
      <c r="K20" s="72" t="s">
        <v>70</v>
      </c>
      <c r="L20" s="27"/>
      <c r="M20" s="28"/>
      <c r="N20" s="72" t="s">
        <v>70</v>
      </c>
      <c r="O20" s="72" t="s">
        <v>70</v>
      </c>
      <c r="P20" s="72" t="s">
        <v>70</v>
      </c>
      <c r="Q20" s="72" t="s">
        <v>70</v>
      </c>
      <c r="R20" s="72" t="s">
        <v>70</v>
      </c>
      <c r="S20" s="27"/>
      <c r="T20" s="28"/>
      <c r="U20" s="72" t="s">
        <v>70</v>
      </c>
      <c r="V20" s="72" t="s">
        <v>70</v>
      </c>
      <c r="W20" s="72" t="s">
        <v>70</v>
      </c>
      <c r="X20" s="72" t="s">
        <v>70</v>
      </c>
      <c r="Y20" s="72" t="s">
        <v>70</v>
      </c>
      <c r="Z20" s="27"/>
      <c r="AA20" s="28"/>
      <c r="AB20" s="72" t="s">
        <v>70</v>
      </c>
      <c r="AC20" s="72" t="s">
        <v>70</v>
      </c>
      <c r="AD20" s="72" t="s">
        <v>70</v>
      </c>
      <c r="AE20" s="72" t="s">
        <v>70</v>
      </c>
      <c r="AF20" s="72" t="s">
        <v>70</v>
      </c>
      <c r="AG20" s="3">
        <f t="shared" ref="AG20:AG22" si="3">SUM(B20:AF20)</f>
        <v>0</v>
      </c>
      <c r="AJ20" s="8">
        <f t="shared" si="0"/>
        <v>0</v>
      </c>
    </row>
    <row r="21" spans="1:36" ht="32.1" customHeight="1">
      <c r="A21" s="75" t="s">
        <v>17</v>
      </c>
      <c r="B21" s="72" t="s">
        <v>70</v>
      </c>
      <c r="C21" s="72" t="s">
        <v>70</v>
      </c>
      <c r="D21" s="72" t="s">
        <v>70</v>
      </c>
      <c r="E21" s="27"/>
      <c r="F21" s="28"/>
      <c r="G21" s="72" t="s">
        <v>70</v>
      </c>
      <c r="H21" s="72" t="s">
        <v>70</v>
      </c>
      <c r="I21" s="72" t="s">
        <v>70</v>
      </c>
      <c r="J21" s="72" t="s">
        <v>70</v>
      </c>
      <c r="K21" s="72" t="s">
        <v>70</v>
      </c>
      <c r="L21" s="27"/>
      <c r="M21" s="28"/>
      <c r="N21" s="72" t="s">
        <v>70</v>
      </c>
      <c r="O21" s="72" t="s">
        <v>70</v>
      </c>
      <c r="P21" s="72" t="s">
        <v>70</v>
      </c>
      <c r="Q21" s="72" t="s">
        <v>70</v>
      </c>
      <c r="R21" s="72" t="s">
        <v>70</v>
      </c>
      <c r="S21" s="27"/>
      <c r="T21" s="28"/>
      <c r="U21" s="72" t="s">
        <v>70</v>
      </c>
      <c r="V21" s="72" t="s">
        <v>70</v>
      </c>
      <c r="W21" s="72" t="s">
        <v>70</v>
      </c>
      <c r="X21" s="72" t="s">
        <v>70</v>
      </c>
      <c r="Y21" s="72" t="s">
        <v>70</v>
      </c>
      <c r="Z21" s="27"/>
      <c r="AA21" s="28"/>
      <c r="AB21" s="72" t="s">
        <v>70</v>
      </c>
      <c r="AC21" s="72" t="s">
        <v>70</v>
      </c>
      <c r="AD21" s="72" t="s">
        <v>70</v>
      </c>
      <c r="AE21" s="72" t="s">
        <v>70</v>
      </c>
      <c r="AF21" s="72" t="s">
        <v>70</v>
      </c>
      <c r="AG21" s="3">
        <f t="shared" si="3"/>
        <v>0</v>
      </c>
      <c r="AJ21" s="8">
        <f t="shared" si="0"/>
        <v>0</v>
      </c>
    </row>
    <row r="22" spans="1:36" ht="32.1" customHeight="1">
      <c r="A22" s="83" t="s">
        <v>18</v>
      </c>
      <c r="B22" s="72" t="s">
        <v>70</v>
      </c>
      <c r="C22" s="72" t="s">
        <v>70</v>
      </c>
      <c r="D22" s="72" t="s">
        <v>70</v>
      </c>
      <c r="E22" s="34"/>
      <c r="F22" s="33"/>
      <c r="G22" s="72" t="s">
        <v>70</v>
      </c>
      <c r="H22" s="72" t="s">
        <v>70</v>
      </c>
      <c r="I22" s="72" t="s">
        <v>70</v>
      </c>
      <c r="J22" s="72" t="s">
        <v>70</v>
      </c>
      <c r="K22" s="72" t="s">
        <v>70</v>
      </c>
      <c r="L22" s="34"/>
      <c r="M22" s="33"/>
      <c r="N22" s="72" t="s">
        <v>70</v>
      </c>
      <c r="O22" s="72" t="s">
        <v>70</v>
      </c>
      <c r="P22" s="72" t="s">
        <v>70</v>
      </c>
      <c r="Q22" s="72" t="s">
        <v>70</v>
      </c>
      <c r="R22" s="72" t="s">
        <v>70</v>
      </c>
      <c r="S22" s="34"/>
      <c r="T22" s="33"/>
      <c r="U22" s="72" t="s">
        <v>70</v>
      </c>
      <c r="V22" s="72" t="s">
        <v>70</v>
      </c>
      <c r="W22" s="72" t="s">
        <v>70</v>
      </c>
      <c r="X22" s="72" t="s">
        <v>70</v>
      </c>
      <c r="Y22" s="72" t="s">
        <v>70</v>
      </c>
      <c r="Z22" s="34"/>
      <c r="AA22" s="33"/>
      <c r="AB22" s="72" t="s">
        <v>70</v>
      </c>
      <c r="AC22" s="72" t="s">
        <v>70</v>
      </c>
      <c r="AD22" s="72" t="s">
        <v>70</v>
      </c>
      <c r="AE22" s="72" t="s">
        <v>70</v>
      </c>
      <c r="AF22" s="72" t="s">
        <v>70</v>
      </c>
      <c r="AG22" s="3">
        <f t="shared" si="3"/>
        <v>0</v>
      </c>
      <c r="AJ22" s="8">
        <f t="shared" si="0"/>
        <v>0</v>
      </c>
    </row>
    <row r="23" spans="1:36" ht="32.1" customHeight="1">
      <c r="A23" s="4" t="s">
        <v>19</v>
      </c>
    </row>
    <row r="24" spans="1:36" ht="32.1" customHeight="1">
      <c r="A24" s="4" t="s">
        <v>20</v>
      </c>
      <c r="R24" s="4" t="s">
        <v>24</v>
      </c>
    </row>
    <row r="25" spans="1:36" ht="32.1" customHeight="1">
      <c r="A25" s="4" t="s">
        <v>21</v>
      </c>
      <c r="S25" s="4" t="s">
        <v>22</v>
      </c>
    </row>
    <row r="26" spans="1:36" ht="32.1" customHeight="1">
      <c r="AC26" s="4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ageMargins left="0.7" right="0.7" top="0.75" bottom="0.75" header="0.3" footer="0.3"/>
  <pageSetup paperSize="9" scale="54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64B7-EF82-8940-8698-448EE8D279AD}">
  <sheetPr>
    <pageSetUpPr fitToPage="1"/>
  </sheetPr>
  <dimension ref="A2:AJ26"/>
  <sheetViews>
    <sheetView zoomScale="90" zoomScaleNormal="90" workbookViewId="0">
      <selection activeCell="A4" sqref="A4:AG4"/>
    </sheetView>
  </sheetViews>
  <sheetFormatPr defaultColWidth="8.85546875" defaultRowHeight="21"/>
  <cols>
    <col min="1" max="1" width="22" style="4" customWidth="1"/>
    <col min="2" max="33" width="5.85546875" style="4" customWidth="1"/>
    <col min="34" max="35" width="3.7109375" style="4" customWidth="1"/>
    <col min="36" max="16384" width="8.85546875" style="4"/>
  </cols>
  <sheetData>
    <row r="2" spans="1:36" ht="18" customHeight="1">
      <c r="AC2" s="4" t="s">
        <v>0</v>
      </c>
    </row>
    <row r="3" spans="1:36" ht="32.1" customHeight="1">
      <c r="A3" s="134" t="s">
        <v>71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6" ht="32.1" customHeight="1">
      <c r="A4" s="135" t="s">
        <v>41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</row>
    <row r="5" spans="1:36" ht="32.1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</row>
    <row r="6" spans="1:36" ht="32.1" customHeight="1">
      <c r="A6" s="3"/>
      <c r="B6" s="21">
        <v>1</v>
      </c>
      <c r="C6" s="21">
        <v>2</v>
      </c>
      <c r="D6" s="6">
        <v>3</v>
      </c>
      <c r="E6" s="6">
        <v>4</v>
      </c>
      <c r="F6" s="6">
        <v>5</v>
      </c>
      <c r="G6" s="21">
        <v>6</v>
      </c>
      <c r="H6" s="6">
        <v>7</v>
      </c>
      <c r="I6" s="21">
        <v>8</v>
      </c>
      <c r="J6" s="21">
        <v>9</v>
      </c>
      <c r="K6" s="6">
        <v>10</v>
      </c>
      <c r="L6" s="6">
        <v>11</v>
      </c>
      <c r="M6" s="6">
        <v>12</v>
      </c>
      <c r="N6" s="21">
        <v>13</v>
      </c>
      <c r="O6" s="21">
        <v>14</v>
      </c>
      <c r="P6" s="21">
        <v>15</v>
      </c>
      <c r="Q6" s="21">
        <v>16</v>
      </c>
      <c r="R6" s="21">
        <v>17</v>
      </c>
      <c r="S6" s="6">
        <v>18</v>
      </c>
      <c r="T6" s="6">
        <v>19</v>
      </c>
      <c r="U6" s="6">
        <v>20</v>
      </c>
      <c r="V6" s="6">
        <v>21</v>
      </c>
      <c r="W6" s="21">
        <v>22</v>
      </c>
      <c r="X6" s="21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21">
        <v>29</v>
      </c>
      <c r="AE6" s="21">
        <v>30</v>
      </c>
      <c r="AF6" s="6"/>
      <c r="AG6" s="67" t="s">
        <v>23</v>
      </c>
    </row>
    <row r="7" spans="1:36" ht="32.1" customHeight="1">
      <c r="A7" s="2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7"/>
    </row>
    <row r="8" spans="1:36" ht="32.1" customHeight="1">
      <c r="A8" s="3" t="s">
        <v>4</v>
      </c>
      <c r="B8" s="22">
        <v>2</v>
      </c>
      <c r="C8" s="23"/>
      <c r="D8" s="69">
        <v>5.9</v>
      </c>
      <c r="E8" s="70">
        <v>7.8</v>
      </c>
      <c r="F8" s="70">
        <v>7.4</v>
      </c>
      <c r="G8" s="24">
        <v>0.1</v>
      </c>
      <c r="H8" s="70">
        <v>7.8</v>
      </c>
      <c r="I8" s="24">
        <v>2.1</v>
      </c>
      <c r="J8" s="23">
        <v>0.2</v>
      </c>
      <c r="K8" s="69">
        <v>7.4</v>
      </c>
      <c r="L8" s="69">
        <v>7.2</v>
      </c>
      <c r="M8" s="70">
        <v>8.1</v>
      </c>
      <c r="N8" s="24"/>
      <c r="O8" s="24"/>
      <c r="P8" s="24"/>
      <c r="Q8" s="23"/>
      <c r="R8" s="23">
        <v>1.8</v>
      </c>
      <c r="S8" s="70">
        <v>6.1</v>
      </c>
      <c r="T8" s="70">
        <v>9.3000000000000007</v>
      </c>
      <c r="U8" s="70">
        <v>9.6</v>
      </c>
      <c r="V8" s="70">
        <v>8.1</v>
      </c>
      <c r="W8" s="24">
        <v>2.1</v>
      </c>
      <c r="X8" s="24"/>
      <c r="Y8" s="70">
        <v>7.8</v>
      </c>
      <c r="Z8" s="70">
        <v>7.1</v>
      </c>
      <c r="AA8" s="70">
        <v>7.3</v>
      </c>
      <c r="AB8" s="70">
        <v>9.1999999999999993</v>
      </c>
      <c r="AC8" s="70">
        <v>9.1</v>
      </c>
      <c r="AD8" s="24">
        <v>6.8</v>
      </c>
      <c r="AE8" s="23"/>
      <c r="AF8" s="69"/>
      <c r="AG8" s="3">
        <f>SUM(B8:AE8)</f>
        <v>140.29999999999998</v>
      </c>
      <c r="AJ8" s="8">
        <f>SUM(B8:AF8)</f>
        <v>140.29999999999998</v>
      </c>
    </row>
    <row r="9" spans="1:36" ht="32.1" customHeight="1">
      <c r="A9" s="2" t="s">
        <v>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7"/>
      <c r="AJ9" s="8"/>
    </row>
    <row r="10" spans="1:36" ht="32.1" customHeight="1">
      <c r="A10" s="71" t="s">
        <v>6</v>
      </c>
      <c r="B10" s="25">
        <v>12.8</v>
      </c>
      <c r="C10" s="26"/>
      <c r="D10" s="73">
        <v>30.5</v>
      </c>
      <c r="E10" s="74">
        <v>34.299999999999997</v>
      </c>
      <c r="F10" s="74">
        <v>30.9</v>
      </c>
      <c r="G10" s="27">
        <v>2</v>
      </c>
      <c r="H10" s="74">
        <v>34.299999999999997</v>
      </c>
      <c r="I10" s="27">
        <v>10</v>
      </c>
      <c r="J10" s="26">
        <v>0.1</v>
      </c>
      <c r="K10" s="73">
        <v>36.9</v>
      </c>
      <c r="L10" s="73">
        <v>32.4</v>
      </c>
      <c r="M10" s="74">
        <v>32.200000000000003</v>
      </c>
      <c r="N10" s="27"/>
      <c r="O10" s="27"/>
      <c r="P10" s="27"/>
      <c r="Q10" s="26"/>
      <c r="R10" s="26">
        <v>17.5</v>
      </c>
      <c r="S10" s="74">
        <v>34</v>
      </c>
      <c r="T10" s="74">
        <v>33.6</v>
      </c>
      <c r="U10" s="74">
        <v>34</v>
      </c>
      <c r="V10" s="74">
        <v>33.1</v>
      </c>
      <c r="W10" s="27">
        <v>14</v>
      </c>
      <c r="X10" s="26"/>
      <c r="Y10" s="73">
        <v>34.799999999999997</v>
      </c>
      <c r="Z10" s="74">
        <v>35.799999999999997</v>
      </c>
      <c r="AA10" s="74">
        <v>41.4</v>
      </c>
      <c r="AB10" s="74">
        <v>38.200000000000003</v>
      </c>
      <c r="AC10" s="74">
        <v>33.799999999999997</v>
      </c>
      <c r="AD10" s="27">
        <v>35.799999999999997</v>
      </c>
      <c r="AE10" s="26"/>
      <c r="AF10" s="73"/>
      <c r="AG10" s="3">
        <f>SUM(B10:AE10)</f>
        <v>642.40000000000009</v>
      </c>
      <c r="AJ10" s="8">
        <f t="shared" ref="AJ10:AJ22" si="0">SUM(B10:AF10)</f>
        <v>642.40000000000009</v>
      </c>
    </row>
    <row r="11" spans="1:36" ht="32.1" customHeight="1">
      <c r="A11" s="75" t="s">
        <v>7</v>
      </c>
      <c r="B11" s="28">
        <v>0.1</v>
      </c>
      <c r="C11" s="29"/>
      <c r="D11" s="77">
        <v>0.1</v>
      </c>
      <c r="E11" s="78">
        <v>0.1</v>
      </c>
      <c r="F11" s="78">
        <v>0.1</v>
      </c>
      <c r="G11" s="30">
        <v>0.2</v>
      </c>
      <c r="H11" s="78">
        <v>0.1</v>
      </c>
      <c r="I11" s="30"/>
      <c r="J11" s="29">
        <v>0.1</v>
      </c>
      <c r="K11" s="77">
        <v>0.1</v>
      </c>
      <c r="L11" s="77">
        <v>0.2</v>
      </c>
      <c r="M11" s="78">
        <v>0.2</v>
      </c>
      <c r="N11" s="30"/>
      <c r="O11" s="30"/>
      <c r="P11" s="30"/>
      <c r="Q11" s="29"/>
      <c r="R11" s="29"/>
      <c r="S11" s="78">
        <v>0.1</v>
      </c>
      <c r="T11" s="78">
        <v>0.2</v>
      </c>
      <c r="U11" s="78">
        <v>0.1</v>
      </c>
      <c r="V11" s="78">
        <v>0.1</v>
      </c>
      <c r="W11" s="30"/>
      <c r="X11" s="29"/>
      <c r="Y11" s="77">
        <v>0.1</v>
      </c>
      <c r="Z11" s="78"/>
      <c r="AA11" s="78">
        <v>0.2</v>
      </c>
      <c r="AB11" s="78"/>
      <c r="AC11" s="78"/>
      <c r="AD11" s="30"/>
      <c r="AE11" s="29"/>
      <c r="AF11" s="77"/>
      <c r="AG11" s="3">
        <f t="shared" ref="AG11:AG12" si="1">SUM(B11:AE11)</f>
        <v>2.1000000000000005</v>
      </c>
      <c r="AJ11" s="8">
        <f t="shared" si="0"/>
        <v>2.1000000000000005</v>
      </c>
    </row>
    <row r="12" spans="1:36" ht="32.1" customHeight="1">
      <c r="A12" s="79" t="s">
        <v>8</v>
      </c>
      <c r="B12" s="31">
        <v>0.1</v>
      </c>
      <c r="C12" s="24"/>
      <c r="D12" s="70"/>
      <c r="E12" s="70"/>
      <c r="F12" s="81"/>
      <c r="G12" s="32">
        <v>0.1</v>
      </c>
      <c r="H12" s="81">
        <v>0.1</v>
      </c>
      <c r="I12" s="24"/>
      <c r="J12" s="24"/>
      <c r="K12" s="70"/>
      <c r="L12" s="70">
        <v>0.1</v>
      </c>
      <c r="M12" s="81"/>
      <c r="N12" s="32"/>
      <c r="O12" s="24"/>
      <c r="P12" s="24"/>
      <c r="Q12" s="24"/>
      <c r="R12" s="24"/>
      <c r="S12" s="70">
        <v>0.2</v>
      </c>
      <c r="T12" s="81">
        <v>0.1</v>
      </c>
      <c r="U12" s="81">
        <v>0.1</v>
      </c>
      <c r="V12" s="70"/>
      <c r="W12" s="32">
        <v>0.1</v>
      </c>
      <c r="X12" s="24"/>
      <c r="Y12" s="70"/>
      <c r="Z12" s="70"/>
      <c r="AA12" s="81"/>
      <c r="AB12" s="81"/>
      <c r="AC12" s="70"/>
      <c r="AD12" s="32"/>
      <c r="AE12" s="24"/>
      <c r="AF12" s="70"/>
      <c r="AG12" s="3">
        <f t="shared" si="1"/>
        <v>0.9</v>
      </c>
      <c r="AJ12" s="8">
        <f t="shared" si="0"/>
        <v>0.9</v>
      </c>
    </row>
    <row r="13" spans="1:36" ht="32.1" customHeight="1">
      <c r="A13" s="2" t="s">
        <v>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7"/>
      <c r="AJ13" s="8"/>
    </row>
    <row r="14" spans="1:36" ht="32.1" customHeight="1">
      <c r="A14" s="71" t="s">
        <v>10</v>
      </c>
      <c r="B14" s="25">
        <v>3.1</v>
      </c>
      <c r="C14" s="26"/>
      <c r="D14" s="74">
        <v>0.1</v>
      </c>
      <c r="E14" s="74">
        <v>0.1</v>
      </c>
      <c r="F14" s="74">
        <v>0.1</v>
      </c>
      <c r="G14" s="27">
        <v>0.1</v>
      </c>
      <c r="H14" s="74">
        <v>0.1</v>
      </c>
      <c r="I14" s="27"/>
      <c r="J14" s="26">
        <v>0.1</v>
      </c>
      <c r="K14" s="74">
        <v>7.1</v>
      </c>
      <c r="L14" s="74"/>
      <c r="M14" s="74"/>
      <c r="N14" s="27"/>
      <c r="O14" s="27"/>
      <c r="P14" s="27"/>
      <c r="Q14" s="27"/>
      <c r="R14" s="27">
        <v>3</v>
      </c>
      <c r="S14" s="74">
        <v>0.1</v>
      </c>
      <c r="T14" s="74"/>
      <c r="U14" s="74">
        <v>0.2</v>
      </c>
      <c r="V14" s="74"/>
      <c r="W14" s="27">
        <v>0.1</v>
      </c>
      <c r="X14" s="27"/>
      <c r="Y14" s="74">
        <v>0.1</v>
      </c>
      <c r="Z14" s="74">
        <v>0.1</v>
      </c>
      <c r="AA14" s="74"/>
      <c r="AB14" s="74"/>
      <c r="AC14" s="74">
        <v>0.1</v>
      </c>
      <c r="AD14" s="27">
        <v>0.1</v>
      </c>
      <c r="AE14" s="26"/>
      <c r="AF14" s="74"/>
      <c r="AG14" s="3">
        <f>SUM(B14:AE14)</f>
        <v>14.599999999999998</v>
      </c>
      <c r="AJ14" s="8">
        <f t="shared" si="0"/>
        <v>14.599999999999998</v>
      </c>
    </row>
    <row r="15" spans="1:36" ht="32.1" customHeight="1">
      <c r="A15" s="75" t="s">
        <v>11</v>
      </c>
      <c r="B15" s="28">
        <v>2</v>
      </c>
      <c r="C15" s="27"/>
      <c r="D15" s="74">
        <v>3</v>
      </c>
      <c r="E15" s="74"/>
      <c r="F15" s="78"/>
      <c r="G15" s="30">
        <v>0.1</v>
      </c>
      <c r="H15" s="74">
        <v>0.1</v>
      </c>
      <c r="I15" s="27"/>
      <c r="J15" s="27">
        <v>0.4</v>
      </c>
      <c r="K15" s="74"/>
      <c r="L15" s="74">
        <v>0.1</v>
      </c>
      <c r="M15" s="78"/>
      <c r="N15" s="30"/>
      <c r="O15" s="27"/>
      <c r="P15" s="27"/>
      <c r="Q15" s="27"/>
      <c r="R15" s="27">
        <v>1</v>
      </c>
      <c r="S15" s="74">
        <v>0.2</v>
      </c>
      <c r="T15" s="78"/>
      <c r="U15" s="78"/>
      <c r="V15" s="74"/>
      <c r="W15" s="27">
        <v>1</v>
      </c>
      <c r="X15" s="27"/>
      <c r="Y15" s="74">
        <v>0.2</v>
      </c>
      <c r="Z15" s="74"/>
      <c r="AA15" s="78">
        <v>0.1</v>
      </c>
      <c r="AB15" s="78"/>
      <c r="AC15" s="74">
        <v>0.1</v>
      </c>
      <c r="AD15" s="27"/>
      <c r="AE15" s="29"/>
      <c r="AF15" s="74"/>
      <c r="AG15" s="3">
        <f t="shared" ref="AG15:AG17" si="2">SUM(B15:AE15)</f>
        <v>8.2999999999999989</v>
      </c>
      <c r="AJ15" s="8">
        <f t="shared" si="0"/>
        <v>8.2999999999999989</v>
      </c>
    </row>
    <row r="16" spans="1:36" ht="32.1" customHeight="1">
      <c r="A16" s="75" t="s">
        <v>12</v>
      </c>
      <c r="B16" s="28">
        <v>1</v>
      </c>
      <c r="C16" s="27"/>
      <c r="D16" s="74"/>
      <c r="E16" s="74"/>
      <c r="F16" s="78">
        <v>0.1</v>
      </c>
      <c r="G16" s="30"/>
      <c r="H16" s="74">
        <v>0.1</v>
      </c>
      <c r="I16" s="27"/>
      <c r="J16" s="27"/>
      <c r="K16" s="74"/>
      <c r="L16" s="74"/>
      <c r="M16" s="78"/>
      <c r="N16" s="30"/>
      <c r="O16" s="27"/>
      <c r="P16" s="27"/>
      <c r="Q16" s="27"/>
      <c r="R16" s="27"/>
      <c r="S16" s="74"/>
      <c r="T16" s="78"/>
      <c r="U16" s="78"/>
      <c r="V16" s="74"/>
      <c r="W16" s="27"/>
      <c r="X16" s="27"/>
      <c r="Y16" s="74"/>
      <c r="Z16" s="74"/>
      <c r="AA16" s="78"/>
      <c r="AB16" s="78"/>
      <c r="AC16" s="74"/>
      <c r="AD16" s="27"/>
      <c r="AE16" s="29"/>
      <c r="AF16" s="74"/>
      <c r="AG16" s="3">
        <f t="shared" si="2"/>
        <v>1.2000000000000002</v>
      </c>
      <c r="AJ16" s="8">
        <f t="shared" si="0"/>
        <v>1.2000000000000002</v>
      </c>
    </row>
    <row r="17" spans="1:36" ht="32.1" customHeight="1">
      <c r="A17" s="79" t="s">
        <v>13</v>
      </c>
      <c r="B17" s="31">
        <v>4.0999999999999996</v>
      </c>
      <c r="C17" s="24"/>
      <c r="D17" s="70"/>
      <c r="E17" s="70">
        <v>0.1</v>
      </c>
      <c r="F17" s="81"/>
      <c r="G17" s="32"/>
      <c r="H17" s="70"/>
      <c r="I17" s="24"/>
      <c r="J17" s="24">
        <v>0.2</v>
      </c>
      <c r="K17" s="70"/>
      <c r="L17" s="70">
        <v>0.1</v>
      </c>
      <c r="M17" s="81">
        <v>0.1</v>
      </c>
      <c r="N17" s="32"/>
      <c r="O17" s="24"/>
      <c r="P17" s="24"/>
      <c r="Q17" s="24"/>
      <c r="R17" s="24">
        <v>3</v>
      </c>
      <c r="S17" s="70">
        <v>0.1</v>
      </c>
      <c r="T17" s="81"/>
      <c r="U17" s="81"/>
      <c r="V17" s="70"/>
      <c r="W17" s="24">
        <v>1</v>
      </c>
      <c r="X17" s="24"/>
      <c r="Y17" s="70">
        <v>0.1</v>
      </c>
      <c r="Z17" s="70"/>
      <c r="AA17" s="81"/>
      <c r="AB17" s="81"/>
      <c r="AC17" s="70"/>
      <c r="AD17" s="24"/>
      <c r="AE17" s="123"/>
      <c r="AF17" s="70"/>
      <c r="AG17" s="3">
        <f t="shared" si="2"/>
        <v>8.7999999999999989</v>
      </c>
      <c r="AJ17" s="8">
        <f t="shared" si="0"/>
        <v>8.7999999999999989</v>
      </c>
    </row>
    <row r="18" spans="1:36" ht="32.1" customHeight="1">
      <c r="A18" s="2" t="s">
        <v>14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7"/>
    </row>
    <row r="19" spans="1:36" ht="32.1" customHeight="1">
      <c r="A19" s="71" t="s">
        <v>15</v>
      </c>
      <c r="B19" s="25"/>
      <c r="C19" s="27"/>
      <c r="D19" s="74"/>
      <c r="E19" s="74"/>
      <c r="F19" s="72"/>
      <c r="G19" s="25"/>
      <c r="H19" s="74"/>
      <c r="I19" s="27"/>
      <c r="J19" s="27"/>
      <c r="K19" s="74"/>
      <c r="L19" s="74"/>
      <c r="M19" s="72"/>
      <c r="N19" s="25"/>
      <c r="O19" s="27"/>
      <c r="P19" s="27"/>
      <c r="Q19" s="27"/>
      <c r="R19" s="27"/>
      <c r="S19" s="74"/>
      <c r="T19" s="72"/>
      <c r="U19" s="72"/>
      <c r="V19" s="74"/>
      <c r="W19" s="27"/>
      <c r="X19" s="27"/>
      <c r="Y19" s="74"/>
      <c r="Z19" s="74"/>
      <c r="AA19" s="72"/>
      <c r="AB19" s="72"/>
      <c r="AC19" s="74"/>
      <c r="AD19" s="27"/>
      <c r="AE19" s="27"/>
      <c r="AF19" s="74"/>
      <c r="AG19" s="3">
        <f>SUM(B19:AE19)</f>
        <v>0</v>
      </c>
      <c r="AJ19" s="8">
        <f t="shared" si="0"/>
        <v>0</v>
      </c>
    </row>
    <row r="20" spans="1:36" ht="32.1" customHeight="1">
      <c r="A20" s="75" t="s">
        <v>16</v>
      </c>
      <c r="B20" s="28"/>
      <c r="C20" s="27"/>
      <c r="D20" s="74"/>
      <c r="E20" s="74"/>
      <c r="F20" s="76"/>
      <c r="G20" s="28"/>
      <c r="H20" s="74"/>
      <c r="I20" s="27"/>
      <c r="J20" s="27"/>
      <c r="K20" s="74"/>
      <c r="L20" s="74"/>
      <c r="M20" s="76"/>
      <c r="N20" s="28"/>
      <c r="O20" s="27"/>
      <c r="P20" s="27"/>
      <c r="Q20" s="27"/>
      <c r="R20" s="27"/>
      <c r="S20" s="74"/>
      <c r="T20" s="76"/>
      <c r="U20" s="76"/>
      <c r="V20" s="74"/>
      <c r="W20" s="27"/>
      <c r="X20" s="27"/>
      <c r="Y20" s="74"/>
      <c r="Z20" s="74"/>
      <c r="AA20" s="76"/>
      <c r="AB20" s="76"/>
      <c r="AC20" s="74"/>
      <c r="AD20" s="27"/>
      <c r="AE20" s="27"/>
      <c r="AF20" s="74"/>
      <c r="AG20" s="3">
        <f t="shared" ref="AG20:AG22" si="3">SUM(B20:AE20)</f>
        <v>0</v>
      </c>
      <c r="AJ20" s="8">
        <f t="shared" si="0"/>
        <v>0</v>
      </c>
    </row>
    <row r="21" spans="1:36" ht="32.1" customHeight="1">
      <c r="A21" s="75" t="s">
        <v>17</v>
      </c>
      <c r="B21" s="28"/>
      <c r="C21" s="27"/>
      <c r="D21" s="74"/>
      <c r="E21" s="74"/>
      <c r="F21" s="76"/>
      <c r="G21" s="28"/>
      <c r="H21" s="74"/>
      <c r="I21" s="27"/>
      <c r="J21" s="27"/>
      <c r="K21" s="74"/>
      <c r="L21" s="74"/>
      <c r="M21" s="76"/>
      <c r="N21" s="28"/>
      <c r="O21" s="27"/>
      <c r="P21" s="27"/>
      <c r="Q21" s="27"/>
      <c r="R21" s="27"/>
      <c r="S21" s="74"/>
      <c r="T21" s="76"/>
      <c r="U21" s="76"/>
      <c r="V21" s="74"/>
      <c r="W21" s="27"/>
      <c r="X21" s="27"/>
      <c r="Y21" s="74"/>
      <c r="Z21" s="74"/>
      <c r="AA21" s="76"/>
      <c r="AB21" s="76"/>
      <c r="AC21" s="74"/>
      <c r="AD21" s="27"/>
      <c r="AE21" s="27"/>
      <c r="AF21" s="74"/>
      <c r="AG21" s="3">
        <f t="shared" si="3"/>
        <v>0</v>
      </c>
      <c r="AJ21" s="8">
        <f t="shared" si="0"/>
        <v>0</v>
      </c>
    </row>
    <row r="22" spans="1:36" ht="32.1" customHeight="1">
      <c r="A22" s="83" t="s">
        <v>18</v>
      </c>
      <c r="B22" s="33"/>
      <c r="C22" s="34"/>
      <c r="D22" s="85"/>
      <c r="E22" s="85"/>
      <c r="F22" s="84"/>
      <c r="G22" s="33"/>
      <c r="H22" s="85"/>
      <c r="I22" s="34"/>
      <c r="J22" s="34"/>
      <c r="K22" s="85"/>
      <c r="L22" s="85"/>
      <c r="M22" s="84"/>
      <c r="N22" s="33"/>
      <c r="O22" s="34"/>
      <c r="P22" s="34"/>
      <c r="Q22" s="34"/>
      <c r="R22" s="34"/>
      <c r="S22" s="85"/>
      <c r="T22" s="84"/>
      <c r="U22" s="84"/>
      <c r="V22" s="85"/>
      <c r="W22" s="34"/>
      <c r="X22" s="34"/>
      <c r="Y22" s="85"/>
      <c r="Z22" s="85"/>
      <c r="AA22" s="84"/>
      <c r="AB22" s="84"/>
      <c r="AC22" s="85"/>
      <c r="AD22" s="34"/>
      <c r="AE22" s="34"/>
      <c r="AF22" s="85"/>
      <c r="AG22" s="3">
        <f t="shared" si="3"/>
        <v>0</v>
      </c>
      <c r="AJ22" s="8">
        <f t="shared" si="0"/>
        <v>0</v>
      </c>
    </row>
    <row r="23" spans="1:36" ht="32.1" customHeight="1">
      <c r="A23" s="4" t="s">
        <v>19</v>
      </c>
    </row>
    <row r="24" spans="1:36" ht="32.1" customHeight="1">
      <c r="A24" s="4" t="s">
        <v>20</v>
      </c>
      <c r="R24" s="4" t="s">
        <v>24</v>
      </c>
    </row>
    <row r="25" spans="1:36" ht="32.1" customHeight="1">
      <c r="A25" s="4" t="s">
        <v>21</v>
      </c>
      <c r="S25" s="4" t="s">
        <v>22</v>
      </c>
    </row>
    <row r="26" spans="1:36" ht="32.1" customHeight="1">
      <c r="AC26" s="4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ageMargins left="0.7" right="0.7" top="0.75" bottom="0.75" header="0.3" footer="0.3"/>
  <pageSetup paperSize="9" scale="55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B58C-3FA4-8A45-B856-8B7912D73EA7}">
  <sheetPr>
    <pageSetUpPr fitToPage="1"/>
  </sheetPr>
  <dimension ref="A2:AJ26"/>
  <sheetViews>
    <sheetView zoomScale="90" zoomScaleNormal="90" workbookViewId="0">
      <selection activeCell="AK4" sqref="AK4"/>
    </sheetView>
  </sheetViews>
  <sheetFormatPr defaultColWidth="8.85546875" defaultRowHeight="21"/>
  <cols>
    <col min="1" max="1" width="22" style="4" customWidth="1"/>
    <col min="2" max="26" width="5.85546875" style="4" customWidth="1"/>
    <col min="27" max="27" width="7" style="4" customWidth="1"/>
    <col min="28" max="33" width="5.85546875" style="4" customWidth="1"/>
    <col min="34" max="35" width="3.7109375" style="4" customWidth="1"/>
    <col min="36" max="16384" width="8.85546875" style="4"/>
  </cols>
  <sheetData>
    <row r="2" spans="1:36" ht="18" customHeight="1">
      <c r="AC2" s="4" t="s">
        <v>0</v>
      </c>
    </row>
    <row r="3" spans="1:36" ht="32.1" customHeight="1">
      <c r="A3" s="134" t="s">
        <v>72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6" ht="32.1" customHeight="1">
      <c r="A4" s="135" t="s">
        <v>41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</row>
    <row r="5" spans="1:36" ht="32.1" customHeight="1">
      <c r="A5" s="1" t="s">
        <v>1</v>
      </c>
      <c r="B5" s="140" t="s">
        <v>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</row>
    <row r="6" spans="1:36" ht="32.1" customHeight="1">
      <c r="A6" s="3"/>
      <c r="B6" s="6">
        <v>1</v>
      </c>
      <c r="C6" s="6">
        <v>2</v>
      </c>
      <c r="D6" s="6">
        <v>3</v>
      </c>
      <c r="E6" s="21">
        <v>4</v>
      </c>
      <c r="F6" s="21">
        <v>5</v>
      </c>
      <c r="G6" s="21">
        <v>6</v>
      </c>
      <c r="H6" s="21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21">
        <v>13</v>
      </c>
      <c r="O6" s="21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21">
        <v>20</v>
      </c>
      <c r="V6" s="21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21">
        <v>27</v>
      </c>
      <c r="AC6" s="21">
        <v>28</v>
      </c>
      <c r="AD6" s="6">
        <v>29</v>
      </c>
      <c r="AE6" s="6">
        <v>30</v>
      </c>
      <c r="AF6" s="6">
        <v>31</v>
      </c>
      <c r="AG6" s="67" t="s">
        <v>23</v>
      </c>
    </row>
    <row r="7" spans="1:36" ht="32.1" customHeight="1">
      <c r="A7" s="2" t="s">
        <v>3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7"/>
    </row>
    <row r="8" spans="1:36" ht="32.1" customHeight="1">
      <c r="A8" s="3" t="s">
        <v>4</v>
      </c>
      <c r="B8" s="68">
        <v>6.3</v>
      </c>
      <c r="C8" s="69">
        <v>5.5</v>
      </c>
      <c r="D8" s="69">
        <v>9</v>
      </c>
      <c r="E8" s="24"/>
      <c r="F8" s="24">
        <v>4.0999999999999996</v>
      </c>
      <c r="G8" s="24">
        <v>5.5</v>
      </c>
      <c r="H8" s="24"/>
      <c r="I8" s="70">
        <v>6.1</v>
      </c>
      <c r="J8" s="69">
        <v>5.8</v>
      </c>
      <c r="K8" s="69">
        <v>7.2</v>
      </c>
      <c r="L8" s="69">
        <v>7.4</v>
      </c>
      <c r="M8" s="70">
        <v>6</v>
      </c>
      <c r="N8" s="24">
        <v>6.2</v>
      </c>
      <c r="O8" s="24"/>
      <c r="P8" s="70">
        <v>6.6</v>
      </c>
      <c r="Q8" s="69">
        <v>7.8</v>
      </c>
      <c r="R8" s="69"/>
      <c r="S8" s="70">
        <v>5.9</v>
      </c>
      <c r="T8" s="70">
        <v>6.2</v>
      </c>
      <c r="U8" s="24">
        <v>6.5</v>
      </c>
      <c r="V8" s="24"/>
      <c r="W8" s="70">
        <v>6.6</v>
      </c>
      <c r="X8" s="70">
        <v>10</v>
      </c>
      <c r="Y8" s="70">
        <v>7</v>
      </c>
      <c r="Z8" s="70">
        <v>5.6</v>
      </c>
      <c r="AA8" s="70">
        <v>6.6</v>
      </c>
      <c r="AB8" s="24">
        <v>4.9000000000000004</v>
      </c>
      <c r="AC8" s="24"/>
      <c r="AD8" s="70">
        <v>6.4</v>
      </c>
      <c r="AE8" s="69">
        <v>5.5</v>
      </c>
      <c r="AF8" s="69">
        <v>6.6</v>
      </c>
      <c r="AG8" s="3">
        <f>SUM(B8:AF8)</f>
        <v>161.29999999999998</v>
      </c>
      <c r="AJ8" s="8">
        <f>SUM(B8:AF8)</f>
        <v>161.29999999999998</v>
      </c>
    </row>
    <row r="9" spans="1:36" ht="32.1" customHeight="1">
      <c r="A9" s="2" t="s">
        <v>5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7"/>
      <c r="AJ9" s="8"/>
    </row>
    <row r="10" spans="1:36" ht="32.1" customHeight="1">
      <c r="A10" s="71" t="s">
        <v>6</v>
      </c>
      <c r="B10" s="72">
        <v>26.2</v>
      </c>
      <c r="C10" s="73">
        <v>25.5</v>
      </c>
      <c r="D10" s="73">
        <v>25.3</v>
      </c>
      <c r="E10" s="27"/>
      <c r="F10" s="27">
        <v>23.2</v>
      </c>
      <c r="G10" s="27">
        <v>26.4</v>
      </c>
      <c r="H10" s="27">
        <v>1.7</v>
      </c>
      <c r="I10" s="74">
        <v>25.9</v>
      </c>
      <c r="J10" s="73">
        <v>29.6</v>
      </c>
      <c r="K10" s="73">
        <v>31.1</v>
      </c>
      <c r="L10" s="73">
        <v>25.2</v>
      </c>
      <c r="M10" s="74">
        <v>38.6</v>
      </c>
      <c r="N10" s="27">
        <v>23.8</v>
      </c>
      <c r="O10" s="27"/>
      <c r="P10" s="74">
        <v>21.5</v>
      </c>
      <c r="Q10" s="73">
        <v>20</v>
      </c>
      <c r="R10" s="73"/>
      <c r="S10" s="74">
        <v>29.7</v>
      </c>
      <c r="T10" s="74">
        <v>30.9</v>
      </c>
      <c r="U10" s="27">
        <v>26.5</v>
      </c>
      <c r="V10" s="27"/>
      <c r="W10" s="74">
        <v>33.119999999999997</v>
      </c>
      <c r="X10" s="73">
        <v>33.9</v>
      </c>
      <c r="Y10" s="73">
        <v>29.5</v>
      </c>
      <c r="Z10" s="74">
        <v>30.4</v>
      </c>
      <c r="AA10" s="74">
        <v>32.1</v>
      </c>
      <c r="AB10" s="27">
        <v>24.2</v>
      </c>
      <c r="AC10" s="27"/>
      <c r="AD10" s="74">
        <v>32.799999999999997</v>
      </c>
      <c r="AE10" s="73">
        <v>29.9</v>
      </c>
      <c r="AF10" s="73">
        <v>29.1</v>
      </c>
      <c r="AG10" s="3">
        <f>SUM(B10:AF10)</f>
        <v>706.11999999999989</v>
      </c>
      <c r="AJ10" s="8">
        <f t="shared" ref="AJ10:AJ22" si="0">SUM(B10:AF10)</f>
        <v>706.11999999999989</v>
      </c>
    </row>
    <row r="11" spans="1:36" ht="32.1" customHeight="1">
      <c r="A11" s="75" t="s">
        <v>7</v>
      </c>
      <c r="B11" s="76">
        <v>0.6</v>
      </c>
      <c r="C11" s="77">
        <v>0.5</v>
      </c>
      <c r="D11" s="77">
        <v>1</v>
      </c>
      <c r="E11" s="30"/>
      <c r="F11" s="30">
        <v>0.1</v>
      </c>
      <c r="G11" s="30">
        <v>0.6</v>
      </c>
      <c r="H11" s="30"/>
      <c r="I11" s="78">
        <v>0.9</v>
      </c>
      <c r="J11" s="77">
        <v>0.8</v>
      </c>
      <c r="K11" s="77">
        <v>0.7</v>
      </c>
      <c r="L11" s="77">
        <v>0.3</v>
      </c>
      <c r="M11" s="78">
        <v>0.9</v>
      </c>
      <c r="N11" s="30">
        <v>0.6</v>
      </c>
      <c r="O11" s="30"/>
      <c r="P11" s="78">
        <v>0.8</v>
      </c>
      <c r="Q11" s="77">
        <v>0.1</v>
      </c>
      <c r="R11" s="77"/>
      <c r="S11" s="78">
        <v>0.3</v>
      </c>
      <c r="T11" s="78">
        <v>0.5</v>
      </c>
      <c r="U11" s="30">
        <v>0.7</v>
      </c>
      <c r="V11" s="30"/>
      <c r="W11" s="78">
        <v>0.1</v>
      </c>
      <c r="X11" s="77">
        <v>0.2</v>
      </c>
      <c r="Y11" s="77">
        <v>0.2</v>
      </c>
      <c r="Z11" s="78">
        <v>0.5</v>
      </c>
      <c r="AA11" s="78">
        <v>0.5</v>
      </c>
      <c r="AB11" s="30">
        <v>0.6</v>
      </c>
      <c r="AC11" s="30"/>
      <c r="AD11" s="78">
        <v>0.3</v>
      </c>
      <c r="AE11" s="77">
        <v>0.2</v>
      </c>
      <c r="AF11" s="77">
        <v>0.8</v>
      </c>
      <c r="AG11" s="3">
        <f t="shared" ref="AG11:AG12" si="1">SUM(B11:AF11)</f>
        <v>12.799999999999997</v>
      </c>
      <c r="AJ11" s="8">
        <f t="shared" si="0"/>
        <v>12.799999999999997</v>
      </c>
    </row>
    <row r="12" spans="1:36" ht="32.1" customHeight="1">
      <c r="A12" s="79" t="s">
        <v>8</v>
      </c>
      <c r="B12" s="80"/>
      <c r="C12" s="70"/>
      <c r="D12" s="70"/>
      <c r="E12" s="24"/>
      <c r="F12" s="32"/>
      <c r="G12" s="32"/>
      <c r="H12" s="32">
        <v>0.1</v>
      </c>
      <c r="I12" s="70"/>
      <c r="J12" s="70"/>
      <c r="K12" s="70"/>
      <c r="L12" s="70"/>
      <c r="M12" s="81">
        <v>0.1</v>
      </c>
      <c r="N12" s="32"/>
      <c r="O12" s="24"/>
      <c r="P12" s="70">
        <v>0.1</v>
      </c>
      <c r="Q12" s="70"/>
      <c r="R12" s="70"/>
      <c r="S12" s="70">
        <v>0.2</v>
      </c>
      <c r="T12" s="81"/>
      <c r="U12" s="32"/>
      <c r="V12" s="24"/>
      <c r="W12" s="81"/>
      <c r="X12" s="70"/>
      <c r="Y12" s="70">
        <v>0.1</v>
      </c>
      <c r="Z12" s="70"/>
      <c r="AA12" s="81"/>
      <c r="AB12" s="32"/>
      <c r="AC12" s="24"/>
      <c r="AD12" s="81">
        <v>0.1</v>
      </c>
      <c r="AE12" s="70"/>
      <c r="AF12" s="70"/>
      <c r="AG12" s="3">
        <f t="shared" si="1"/>
        <v>0.7</v>
      </c>
      <c r="AJ12" s="8">
        <f t="shared" si="0"/>
        <v>0.7</v>
      </c>
    </row>
    <row r="13" spans="1:36" ht="32.1" customHeight="1">
      <c r="A13" s="2" t="s">
        <v>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7"/>
      <c r="AJ13" s="8"/>
    </row>
    <row r="14" spans="1:36" ht="32.1" customHeight="1">
      <c r="A14" s="71" t="s">
        <v>10</v>
      </c>
      <c r="B14" s="72">
        <v>5.0999999999999996</v>
      </c>
      <c r="C14" s="73"/>
      <c r="D14" s="74"/>
      <c r="E14" s="27"/>
      <c r="F14" s="27"/>
      <c r="G14" s="27">
        <v>0.1</v>
      </c>
      <c r="H14" s="27"/>
      <c r="I14" s="74">
        <v>1</v>
      </c>
      <c r="J14" s="73"/>
      <c r="K14" s="74">
        <v>0.2</v>
      </c>
      <c r="L14" s="74">
        <v>0.1</v>
      </c>
      <c r="M14" s="74"/>
      <c r="N14" s="27"/>
      <c r="O14" s="27"/>
      <c r="P14" s="74">
        <v>0.1</v>
      </c>
      <c r="Q14" s="74"/>
      <c r="R14" s="74"/>
      <c r="S14" s="74"/>
      <c r="T14" s="74">
        <v>0.1</v>
      </c>
      <c r="U14" s="27"/>
      <c r="V14" s="27"/>
      <c r="W14" s="74"/>
      <c r="X14" s="74">
        <v>0.1</v>
      </c>
      <c r="Y14" s="74">
        <v>0.1</v>
      </c>
      <c r="Z14" s="74"/>
      <c r="AA14" s="124">
        <v>6000</v>
      </c>
      <c r="AB14" s="27"/>
      <c r="AC14" s="27"/>
      <c r="AD14" s="74"/>
      <c r="AE14" s="73">
        <v>0.1</v>
      </c>
      <c r="AF14" s="74">
        <v>0.7</v>
      </c>
      <c r="AG14" s="69">
        <f>SUM(B14:AF14)</f>
        <v>6007.7</v>
      </c>
      <c r="AJ14" s="8">
        <f t="shared" si="0"/>
        <v>6007.7</v>
      </c>
    </row>
    <row r="15" spans="1:36" ht="32.1" customHeight="1">
      <c r="A15" s="75" t="s">
        <v>11</v>
      </c>
      <c r="B15" s="76">
        <v>4.2</v>
      </c>
      <c r="C15" s="74"/>
      <c r="D15" s="74"/>
      <c r="E15" s="27"/>
      <c r="F15" s="30"/>
      <c r="G15" s="30">
        <v>1.3</v>
      </c>
      <c r="H15" s="27">
        <v>1</v>
      </c>
      <c r="I15" s="74">
        <v>1</v>
      </c>
      <c r="J15" s="74"/>
      <c r="K15" s="74">
        <v>0.8</v>
      </c>
      <c r="L15" s="74">
        <v>0.2</v>
      </c>
      <c r="M15" s="78"/>
      <c r="N15" s="30"/>
      <c r="O15" s="27"/>
      <c r="P15" s="74">
        <v>1</v>
      </c>
      <c r="Q15" s="74"/>
      <c r="R15" s="74"/>
      <c r="S15" s="74"/>
      <c r="T15" s="78">
        <v>1.3</v>
      </c>
      <c r="U15" s="30"/>
      <c r="V15" s="27"/>
      <c r="W15" s="74"/>
      <c r="X15" s="74">
        <v>0.2</v>
      </c>
      <c r="Y15" s="74"/>
      <c r="Z15" s="74"/>
      <c r="AA15" s="78"/>
      <c r="AB15" s="30"/>
      <c r="AC15" s="27"/>
      <c r="AD15" s="74"/>
      <c r="AE15" s="77">
        <v>0.8</v>
      </c>
      <c r="AF15" s="74">
        <v>1</v>
      </c>
      <c r="AG15" s="3">
        <f t="shared" ref="AG15:AG17" si="2">SUM(B15:AF15)</f>
        <v>12.8</v>
      </c>
      <c r="AJ15" s="8">
        <f t="shared" si="0"/>
        <v>12.8</v>
      </c>
    </row>
    <row r="16" spans="1:36" ht="32.1" customHeight="1">
      <c r="A16" s="75" t="s">
        <v>12</v>
      </c>
      <c r="B16" s="76">
        <v>2</v>
      </c>
      <c r="C16" s="74"/>
      <c r="D16" s="74"/>
      <c r="E16" s="27"/>
      <c r="F16" s="30"/>
      <c r="G16" s="30"/>
      <c r="H16" s="27"/>
      <c r="I16" s="74">
        <v>1</v>
      </c>
      <c r="J16" s="74"/>
      <c r="K16" s="74"/>
      <c r="L16" s="74"/>
      <c r="M16" s="78"/>
      <c r="N16" s="30"/>
      <c r="O16" s="27"/>
      <c r="P16" s="74"/>
      <c r="Q16" s="74"/>
      <c r="R16" s="74"/>
      <c r="S16" s="74"/>
      <c r="T16" s="78"/>
      <c r="U16" s="30"/>
      <c r="V16" s="27"/>
      <c r="W16" s="74"/>
      <c r="X16" s="74"/>
      <c r="Y16" s="74"/>
      <c r="Z16" s="74"/>
      <c r="AA16" s="78"/>
      <c r="AB16" s="30"/>
      <c r="AC16" s="27"/>
      <c r="AD16" s="74"/>
      <c r="AE16" s="77"/>
      <c r="AF16" s="74"/>
      <c r="AG16" s="3">
        <f t="shared" si="2"/>
        <v>3</v>
      </c>
      <c r="AJ16" s="8">
        <f t="shared" si="0"/>
        <v>3</v>
      </c>
    </row>
    <row r="17" spans="1:36" ht="32.1" customHeight="1">
      <c r="A17" s="79" t="s">
        <v>13</v>
      </c>
      <c r="B17" s="80">
        <v>4.2</v>
      </c>
      <c r="C17" s="70"/>
      <c r="D17" s="70"/>
      <c r="E17" s="24"/>
      <c r="F17" s="32"/>
      <c r="G17" s="32">
        <v>0.1</v>
      </c>
      <c r="H17" s="24"/>
      <c r="I17" s="70">
        <v>1</v>
      </c>
      <c r="J17" s="70"/>
      <c r="K17" s="70"/>
      <c r="L17" s="70">
        <v>0.1</v>
      </c>
      <c r="M17" s="81"/>
      <c r="N17" s="32"/>
      <c r="O17" s="24"/>
      <c r="P17" s="70"/>
      <c r="Q17" s="70"/>
      <c r="R17" s="70"/>
      <c r="S17" s="70"/>
      <c r="T17" s="81"/>
      <c r="U17" s="32"/>
      <c r="V17" s="24"/>
      <c r="W17" s="70"/>
      <c r="X17" s="70">
        <v>0.1</v>
      </c>
      <c r="Y17" s="70"/>
      <c r="Z17" s="70"/>
      <c r="AA17" s="81"/>
      <c r="AB17" s="32">
        <v>0.3</v>
      </c>
      <c r="AC17" s="24"/>
      <c r="AD17" s="70"/>
      <c r="AE17" s="82"/>
      <c r="AF17" s="70">
        <v>1</v>
      </c>
      <c r="AG17" s="3">
        <f t="shared" si="2"/>
        <v>6.7999999999999989</v>
      </c>
      <c r="AJ17" s="8">
        <f t="shared" si="0"/>
        <v>6.7999999999999989</v>
      </c>
    </row>
    <row r="18" spans="1:36" ht="32.1" customHeight="1">
      <c r="A18" s="2" t="s">
        <v>14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7"/>
    </row>
    <row r="19" spans="1:36" ht="32.1" customHeight="1">
      <c r="A19" s="71" t="s">
        <v>15</v>
      </c>
      <c r="B19" s="72"/>
      <c r="C19" s="74"/>
      <c r="D19" s="74"/>
      <c r="E19" s="27"/>
      <c r="F19" s="25"/>
      <c r="G19" s="25"/>
      <c r="H19" s="27"/>
      <c r="I19" s="74"/>
      <c r="J19" s="74"/>
      <c r="K19" s="74"/>
      <c r="L19" s="74"/>
      <c r="M19" s="72"/>
      <c r="N19" s="25"/>
      <c r="O19" s="27"/>
      <c r="P19" s="74"/>
      <c r="Q19" s="74"/>
      <c r="R19" s="74"/>
      <c r="S19" s="74"/>
      <c r="T19" s="72"/>
      <c r="U19" s="25"/>
      <c r="V19" s="27"/>
      <c r="W19" s="74"/>
      <c r="X19" s="74"/>
      <c r="Y19" s="74"/>
      <c r="Z19" s="74"/>
      <c r="AA19" s="72"/>
      <c r="AB19" s="25"/>
      <c r="AC19" s="27"/>
      <c r="AD19" s="74"/>
      <c r="AE19" s="74"/>
      <c r="AF19" s="74"/>
      <c r="AG19" s="3">
        <f>SUM(B19:AF19)</f>
        <v>0</v>
      </c>
      <c r="AJ19" s="8">
        <f t="shared" si="0"/>
        <v>0</v>
      </c>
    </row>
    <row r="20" spans="1:36" ht="32.1" customHeight="1">
      <c r="A20" s="75" t="s">
        <v>16</v>
      </c>
      <c r="B20" s="76"/>
      <c r="C20" s="74"/>
      <c r="D20" s="74"/>
      <c r="E20" s="27"/>
      <c r="F20" s="28"/>
      <c r="G20" s="28"/>
      <c r="H20" s="27"/>
      <c r="I20" s="74"/>
      <c r="J20" s="74"/>
      <c r="K20" s="74"/>
      <c r="L20" s="74"/>
      <c r="M20" s="76"/>
      <c r="N20" s="28"/>
      <c r="O20" s="27"/>
      <c r="P20" s="74"/>
      <c r="Q20" s="74"/>
      <c r="R20" s="74"/>
      <c r="S20" s="74"/>
      <c r="T20" s="76"/>
      <c r="U20" s="28"/>
      <c r="V20" s="27"/>
      <c r="W20" s="74"/>
      <c r="X20" s="74"/>
      <c r="Y20" s="74"/>
      <c r="Z20" s="74"/>
      <c r="AA20" s="76"/>
      <c r="AB20" s="28"/>
      <c r="AC20" s="27"/>
      <c r="AD20" s="74"/>
      <c r="AE20" s="74"/>
      <c r="AF20" s="74"/>
      <c r="AG20" s="3">
        <f t="shared" ref="AG20:AG22" si="3">SUM(B20:AF20)</f>
        <v>0</v>
      </c>
      <c r="AJ20" s="8">
        <f t="shared" si="0"/>
        <v>0</v>
      </c>
    </row>
    <row r="21" spans="1:36" ht="32.1" customHeight="1">
      <c r="A21" s="75" t="s">
        <v>17</v>
      </c>
      <c r="B21" s="76"/>
      <c r="C21" s="74"/>
      <c r="D21" s="74"/>
      <c r="E21" s="27"/>
      <c r="F21" s="28"/>
      <c r="G21" s="28"/>
      <c r="H21" s="27"/>
      <c r="I21" s="74"/>
      <c r="J21" s="74"/>
      <c r="K21" s="74"/>
      <c r="L21" s="74"/>
      <c r="M21" s="76"/>
      <c r="N21" s="28"/>
      <c r="O21" s="27"/>
      <c r="P21" s="74"/>
      <c r="Q21" s="74"/>
      <c r="R21" s="74"/>
      <c r="S21" s="74"/>
      <c r="T21" s="76"/>
      <c r="U21" s="28"/>
      <c r="V21" s="27"/>
      <c r="W21" s="74"/>
      <c r="X21" s="74"/>
      <c r="Y21" s="74"/>
      <c r="Z21" s="74"/>
      <c r="AA21" s="76"/>
      <c r="AB21" s="28"/>
      <c r="AC21" s="27"/>
      <c r="AD21" s="74"/>
      <c r="AE21" s="74"/>
      <c r="AF21" s="74"/>
      <c r="AG21" s="3">
        <f t="shared" si="3"/>
        <v>0</v>
      </c>
      <c r="AJ21" s="8">
        <f t="shared" si="0"/>
        <v>0</v>
      </c>
    </row>
    <row r="22" spans="1:36" ht="32.1" customHeight="1">
      <c r="A22" s="83" t="s">
        <v>18</v>
      </c>
      <c r="B22" s="84"/>
      <c r="C22" s="85"/>
      <c r="D22" s="85"/>
      <c r="E22" s="34"/>
      <c r="F22" s="33"/>
      <c r="G22" s="33"/>
      <c r="H22" s="34"/>
      <c r="I22" s="85"/>
      <c r="J22" s="85"/>
      <c r="K22" s="85"/>
      <c r="L22" s="85"/>
      <c r="M22" s="84"/>
      <c r="N22" s="33"/>
      <c r="O22" s="34"/>
      <c r="P22" s="85"/>
      <c r="Q22" s="85"/>
      <c r="R22" s="85"/>
      <c r="S22" s="85"/>
      <c r="T22" s="84"/>
      <c r="U22" s="33"/>
      <c r="V22" s="34"/>
      <c r="W22" s="85"/>
      <c r="X22" s="85"/>
      <c r="Y22" s="85"/>
      <c r="Z22" s="85"/>
      <c r="AA22" s="84"/>
      <c r="AB22" s="33"/>
      <c r="AC22" s="34"/>
      <c r="AD22" s="85"/>
      <c r="AE22" s="85"/>
      <c r="AF22" s="85"/>
      <c r="AG22" s="3">
        <f t="shared" si="3"/>
        <v>0</v>
      </c>
      <c r="AJ22" s="8">
        <f t="shared" si="0"/>
        <v>0</v>
      </c>
    </row>
    <row r="23" spans="1:36" ht="32.1" customHeight="1">
      <c r="A23" s="4" t="s">
        <v>19</v>
      </c>
    </row>
    <row r="24" spans="1:36" ht="32.1" customHeight="1">
      <c r="A24" s="4" t="s">
        <v>20</v>
      </c>
      <c r="R24" s="4" t="s">
        <v>24</v>
      </c>
    </row>
    <row r="25" spans="1:36" ht="32.1" customHeight="1">
      <c r="A25" s="4" t="s">
        <v>21</v>
      </c>
      <c r="S25" s="4" t="s">
        <v>22</v>
      </c>
    </row>
    <row r="26" spans="1:36" ht="32.1" customHeight="1">
      <c r="AC26" s="4" t="s">
        <v>0</v>
      </c>
    </row>
  </sheetData>
  <mergeCells count="7">
    <mergeCell ref="A3:AG3"/>
    <mergeCell ref="A4:AG4"/>
    <mergeCell ref="B18:AF18"/>
    <mergeCell ref="B5:AG5"/>
    <mergeCell ref="B7:AF7"/>
    <mergeCell ref="B9:AF9"/>
    <mergeCell ref="B13:AF13"/>
  </mergeCells>
  <pageMargins left="0.7" right="0.7" top="0.75" bottom="0.75" header="0.3" footer="0.3"/>
  <pageSetup paperSize="9" scale="5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กราฟ 64-65</vt:lpstr>
      <vt:lpstr>ตค 64- กย 65</vt:lpstr>
      <vt:lpstr>ตค 65-กย 66</vt:lpstr>
      <vt:lpstr>รายปี 66</vt:lpstr>
      <vt:lpstr>มกรา</vt:lpstr>
      <vt:lpstr>กพ</vt:lpstr>
      <vt:lpstr>มีค</vt:lpstr>
      <vt:lpstr>เมษา</vt:lpstr>
      <vt:lpstr>พค</vt:lpstr>
      <vt:lpstr>มิย</vt:lpstr>
      <vt:lpstr>กค</vt:lpstr>
      <vt:lpstr>สค</vt:lpstr>
      <vt:lpstr>กย</vt:lpstr>
      <vt:lpstr>ตค</vt:lpstr>
      <vt:lpstr>พย</vt:lpstr>
      <vt:lpstr>ธค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DITITAL TECHNOLOGY</cp:lastModifiedBy>
  <cp:lastPrinted>2023-06-13T03:55:22Z</cp:lastPrinted>
  <dcterms:created xsi:type="dcterms:W3CDTF">2021-12-28T08:36:23Z</dcterms:created>
  <dcterms:modified xsi:type="dcterms:W3CDTF">2023-08-25T08:41:03Z</dcterms:modified>
</cp:coreProperties>
</file>